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acotecaorgbr-my.sharepoint.com/personal/bcorazza_pinacoteca_org_br/Documents/Área de Trabalho/"/>
    </mc:Choice>
  </mc:AlternateContent>
  <xr:revisionPtr revIDLastSave="1" documentId="8_{A014CCE2-97B1-44A9-B442-943CFFAF2B24}" xr6:coauthVersionLast="45" xr6:coauthVersionMax="45" xr10:uidLastSave="{A1004633-F369-41F4-89A4-61AB7E21833D}"/>
  <bookViews>
    <workbookView xWindow="-108" yWindow="-108" windowWidth="23256" windowHeight="12576" xr2:uid="{6872F1C4-FC71-40A8-9C65-735B3C7DECB1}"/>
  </bookViews>
  <sheets>
    <sheet name="BALANÇO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ctvFC_USD">#REF!</definedName>
    <definedName name="_xlnm.Print_Area" localSheetId="0">BALANÇO2021!$B$1:$AD$89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[1]Empréstimo!$C$5</definedName>
    <definedName name="aumentoemprestimodolar">[1]Empréstimo!$C$12</definedName>
    <definedName name="_xlnm.Database">#REF!</definedName>
    <definedName name="BuiltIn_AutoFilter___3">[2]EMABERTO!#REF!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[3]Details!$E$53</definedName>
    <definedName name="Currency">[3]Details!$B$11</definedName>
    <definedName name="CurrRange">[4]Currency!$A$3:$C$69</definedName>
    <definedName name="CurrSelect">[4]Currency!$C$71</definedName>
    <definedName name="Data_check">#REF!</definedName>
    <definedName name="depreciação">'[1]R$ TOTAL'!$Q$72</definedName>
    <definedName name="depreciaçãodolar">'[1]US$ TOTAL'!$Q$72</definedName>
    <definedName name="Division">[3]Details!$B$6</definedName>
    <definedName name="dol">#REF!</definedName>
    <definedName name="Excel_BuiltIn_Print_Area_0">#REF!</definedName>
    <definedName name="Excel_BuiltIn_Print_Titles_0">#REF!</definedName>
    <definedName name="fin_year">[3]Details!$G$53</definedName>
    <definedName name="FXRate">#REF!</definedName>
    <definedName name="juremprestimo">[1]Empréstimo!$C$6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'[5]JWR 5 Ext'!#REF!</definedName>
    <definedName name="PLT_Truck">#REF!</definedName>
    <definedName name="PRINT_TITLES_MI">#REF!</definedName>
    <definedName name="Release_no">[6]Details!#REF!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'[5]JWR 3 Ext'!#REF!</definedName>
    <definedName name="Scale">[3]Details!$B$12</definedName>
    <definedName name="sch_p06a">'[7]PRP pack'!#REF!</definedName>
    <definedName name="sch_p06b">'[7]PRP pack'!#REF!</definedName>
    <definedName name="sch_p12">#REF!</definedName>
    <definedName name="subdiv">[3]Details!$B$7</definedName>
    <definedName name="title">[3]Details!$B$2</definedName>
    <definedName name="unit_code">[3]Details!$B$9</definedName>
    <definedName name="unit_name">[3]Details!$B$8</definedName>
    <definedName name="Validations">#REF!</definedName>
    <definedName name="vcemprestimo">[1]Empréstimo!$F$8</definedName>
    <definedName name="Version">[3]Details!$B$18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hidden="1">{#N/A,#N/A,FALSE,"BALANÇO";#N/A,#N/A,FALSE,"RESULT";#N/A,#N/A,FALSE,"DMPL";#N/A,#N/A,FALSE,"DOAR";#N/A,#N/A,FALSE,"capas"}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hidden="1">{"FLASH",#N/A,TRUE,"LOCAL CCY"}</definedName>
    <definedName name="wrn.FLASHP." hidden="1">{"FLASH",#N/A,TRUE,"LOCAL CCY"}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Q149" i="1" l="1"/>
  <c r="HS144" i="1"/>
  <c r="HQ144" i="1"/>
  <c r="HY143" i="1"/>
  <c r="HQ143" i="1"/>
  <c r="HY142" i="1"/>
  <c r="HS142" i="1"/>
  <c r="HQ142" i="1"/>
  <c r="HY141" i="1"/>
  <c r="HS141" i="1"/>
  <c r="HQ141" i="1"/>
  <c r="HY140" i="1"/>
  <c r="HS140" i="1"/>
  <c r="HQ140" i="1"/>
  <c r="HY139" i="1"/>
  <c r="HS139" i="1"/>
  <c r="HQ139" i="1"/>
  <c r="HY138" i="1"/>
  <c r="HS138" i="1"/>
  <c r="HQ138" i="1"/>
  <c r="HY137" i="1"/>
  <c r="HS137" i="1"/>
  <c r="HQ137" i="1"/>
  <c r="HY135" i="1"/>
  <c r="HS135" i="1"/>
  <c r="HQ135" i="1"/>
  <c r="HY134" i="1"/>
  <c r="HS134" i="1"/>
  <c r="HQ134" i="1"/>
  <c r="HY133" i="1"/>
  <c r="HS133" i="1"/>
  <c r="HQ133" i="1"/>
  <c r="HY132" i="1"/>
  <c r="HS132" i="1"/>
  <c r="HQ132" i="1"/>
  <c r="HY131" i="1"/>
  <c r="HS131" i="1"/>
  <c r="HQ131" i="1"/>
  <c r="HY130" i="1"/>
  <c r="HQ130" i="1"/>
  <c r="HQ129" i="1" s="1"/>
  <c r="HY128" i="1"/>
  <c r="HS128" i="1"/>
  <c r="HQ128" i="1"/>
  <c r="HY127" i="1"/>
  <c r="HS127" i="1"/>
  <c r="HQ127" i="1"/>
  <c r="HY126" i="1"/>
  <c r="HS126" i="1"/>
  <c r="HQ126" i="1"/>
  <c r="HY125" i="1"/>
  <c r="HS125" i="1"/>
  <c r="HQ125" i="1"/>
  <c r="HY124" i="1"/>
  <c r="HS124" i="1"/>
  <c r="HQ124" i="1"/>
  <c r="HY123" i="1"/>
  <c r="HQ123" i="1"/>
  <c r="HY122" i="1"/>
  <c r="HS122" i="1"/>
  <c r="HQ122" i="1"/>
  <c r="HY121" i="1"/>
  <c r="HS121" i="1"/>
  <c r="HQ121" i="1"/>
  <c r="HY120" i="1"/>
  <c r="HS120" i="1"/>
  <c r="HQ120" i="1"/>
  <c r="HY119" i="1"/>
  <c r="HS119" i="1"/>
  <c r="HQ119" i="1"/>
  <c r="HY118" i="1"/>
  <c r="HS118" i="1"/>
  <c r="HQ118" i="1"/>
  <c r="HY117" i="1"/>
  <c r="HQ117" i="1"/>
  <c r="HY116" i="1"/>
  <c r="HQ116" i="1"/>
  <c r="HY115" i="1"/>
  <c r="HQ115" i="1"/>
  <c r="HY114" i="1"/>
  <c r="HS114" i="1"/>
  <c r="HQ114" i="1"/>
  <c r="HY113" i="1"/>
  <c r="HS113" i="1"/>
  <c r="HQ113" i="1"/>
  <c r="HY112" i="1"/>
  <c r="HS112" i="1"/>
  <c r="HQ112" i="1"/>
  <c r="HY111" i="1"/>
  <c r="HQ111" i="1"/>
  <c r="HY110" i="1"/>
  <c r="HQ110" i="1"/>
  <c r="HY109" i="1"/>
  <c r="HQ109" i="1"/>
  <c r="HY108" i="1"/>
  <c r="HS108" i="1"/>
  <c r="HQ108" i="1"/>
  <c r="HY107" i="1"/>
  <c r="HS107" i="1"/>
  <c r="HQ107" i="1"/>
  <c r="HY106" i="1"/>
  <c r="HS106" i="1"/>
  <c r="HQ106" i="1"/>
  <c r="HY105" i="1"/>
  <c r="HQ105" i="1"/>
  <c r="HQ104" i="1"/>
  <c r="HY100" i="1"/>
  <c r="HS100" i="1"/>
  <c r="HQ100" i="1"/>
  <c r="HY99" i="1"/>
  <c r="HS99" i="1"/>
  <c r="HQ99" i="1"/>
  <c r="HY98" i="1"/>
  <c r="HS98" i="1"/>
  <c r="HQ98" i="1"/>
  <c r="HY97" i="1"/>
  <c r="HQ97" i="1"/>
  <c r="HY96" i="1"/>
  <c r="HQ96" i="1"/>
  <c r="HY95" i="1"/>
  <c r="HS95" i="1"/>
  <c r="HQ95" i="1"/>
  <c r="HY94" i="1"/>
  <c r="HQ94" i="1"/>
  <c r="HY93" i="1"/>
  <c r="HS93" i="1"/>
  <c r="HQ93" i="1"/>
  <c r="HY91" i="1"/>
  <c r="HS91" i="1"/>
  <c r="HQ91" i="1"/>
  <c r="HY90" i="1"/>
  <c r="HQ90" i="1"/>
  <c r="HY89" i="1"/>
  <c r="HS89" i="1"/>
  <c r="HQ89" i="1"/>
  <c r="HY88" i="1"/>
  <c r="HS88" i="1"/>
  <c r="HQ88" i="1"/>
  <c r="HY87" i="1"/>
  <c r="HS87" i="1"/>
  <c r="HQ87" i="1"/>
  <c r="HY86" i="1"/>
  <c r="HQ86" i="1"/>
  <c r="K86" i="1"/>
  <c r="HY84" i="1"/>
  <c r="HQ84" i="1"/>
  <c r="HY83" i="1"/>
  <c r="HQ83" i="1"/>
  <c r="AF83" i="1"/>
  <c r="AD83" i="1"/>
  <c r="Z83" i="1"/>
  <c r="D83" i="1"/>
  <c r="HY82" i="1"/>
  <c r="HQ82" i="1"/>
  <c r="HY81" i="1"/>
  <c r="HQ81" i="1"/>
  <c r="J81" i="1"/>
  <c r="AB81" i="1" s="1"/>
  <c r="AG81" i="1" s="1"/>
  <c r="HY80" i="1"/>
  <c r="HQ80" i="1"/>
  <c r="J80" i="1"/>
  <c r="AB80" i="1" s="1"/>
  <c r="AG80" i="1" s="1"/>
  <c r="HY79" i="1"/>
  <c r="HS79" i="1"/>
  <c r="HQ79" i="1"/>
  <c r="H83" i="1"/>
  <c r="J79" i="1"/>
  <c r="AB79" i="1" s="1"/>
  <c r="AG79" i="1" s="1"/>
  <c r="AG83" i="1" s="1"/>
  <c r="HY78" i="1"/>
  <c r="HQ78" i="1"/>
  <c r="X83" i="1"/>
  <c r="V83" i="1"/>
  <c r="T83" i="1"/>
  <c r="R83" i="1"/>
  <c r="P83" i="1"/>
  <c r="N83" i="1"/>
  <c r="L83" i="1"/>
  <c r="F83" i="1"/>
  <c r="J82" i="1" s="1"/>
  <c r="HY77" i="1"/>
  <c r="HS77" i="1"/>
  <c r="HQ77" i="1"/>
  <c r="HY76" i="1"/>
  <c r="HQ76" i="1"/>
  <c r="AF75" i="1"/>
  <c r="AD75" i="1"/>
  <c r="D75" i="1"/>
  <c r="HY74" i="1"/>
  <c r="HQ74" i="1"/>
  <c r="X75" i="1"/>
  <c r="V75" i="1"/>
  <c r="H75" i="1"/>
  <c r="F75" i="1"/>
  <c r="HY73" i="1"/>
  <c r="HQ73" i="1"/>
  <c r="J73" i="1"/>
  <c r="AB73" i="1" s="1"/>
  <c r="AG73" i="1" s="1"/>
  <c r="HY72" i="1"/>
  <c r="HQ72" i="1"/>
  <c r="J72" i="1"/>
  <c r="AB72" i="1" s="1"/>
  <c r="AG72" i="1" s="1"/>
  <c r="HY71" i="1"/>
  <c r="HQ71" i="1"/>
  <c r="L75" i="1"/>
  <c r="J71" i="1"/>
  <c r="AB71" i="1" s="1"/>
  <c r="AG71" i="1" s="1"/>
  <c r="HY70" i="1"/>
  <c r="HQ70" i="1"/>
  <c r="Z75" i="1"/>
  <c r="T75" i="1"/>
  <c r="R75" i="1"/>
  <c r="P75" i="1"/>
  <c r="N75" i="1"/>
  <c r="J70" i="1"/>
  <c r="HY69" i="1"/>
  <c r="HQ69" i="1"/>
  <c r="HY68" i="1"/>
  <c r="HQ68" i="1"/>
  <c r="HQ67" i="1"/>
  <c r="AF67" i="1"/>
  <c r="AF85" i="1" s="1"/>
  <c r="AD67" i="1"/>
  <c r="AD85" i="1" s="1"/>
  <c r="AC67" i="1"/>
  <c r="HY66" i="1"/>
  <c r="HQ66" i="1"/>
  <c r="Z67" i="1"/>
  <c r="J66" i="1"/>
  <c r="AB66" i="1" s="1"/>
  <c r="AG66" i="1" s="1"/>
  <c r="J65" i="1"/>
  <c r="AB65" i="1" s="1"/>
  <c r="AG65" i="1" s="1"/>
  <c r="HY64" i="1"/>
  <c r="HQ64" i="1"/>
  <c r="J64" i="1"/>
  <c r="AB64" i="1" s="1"/>
  <c r="AG64" i="1" s="1"/>
  <c r="HY63" i="1"/>
  <c r="HS63" i="1"/>
  <c r="HQ63" i="1"/>
  <c r="D63" i="1"/>
  <c r="HY62" i="1"/>
  <c r="HQ62" i="1"/>
  <c r="HS62" i="1"/>
  <c r="J62" i="1"/>
  <c r="AB62" i="1" s="1"/>
  <c r="AG62" i="1" s="1"/>
  <c r="HY61" i="1"/>
  <c r="HQ61" i="1"/>
  <c r="HS61" i="1"/>
  <c r="J61" i="1"/>
  <c r="AB61" i="1" s="1"/>
  <c r="AG61" i="1" s="1"/>
  <c r="HY60" i="1"/>
  <c r="HQ60" i="1"/>
  <c r="HS60" i="1"/>
  <c r="J60" i="1"/>
  <c r="AB60" i="1" s="1"/>
  <c r="AG60" i="1" s="1"/>
  <c r="HY59" i="1"/>
  <c r="HQ59" i="1"/>
  <c r="HS59" i="1"/>
  <c r="J59" i="1"/>
  <c r="AB59" i="1" s="1"/>
  <c r="AG59" i="1" s="1"/>
  <c r="J58" i="1"/>
  <c r="AB58" i="1" s="1"/>
  <c r="AG58" i="1" s="1"/>
  <c r="HY57" i="1"/>
  <c r="HQ57" i="1"/>
  <c r="X67" i="1"/>
  <c r="V67" i="1"/>
  <c r="T67" i="1"/>
  <c r="R67" i="1"/>
  <c r="R85" i="1" s="1"/>
  <c r="N67" i="1"/>
  <c r="L67" i="1"/>
  <c r="H67" i="1"/>
  <c r="H85" i="1" s="1"/>
  <c r="J57" i="1"/>
  <c r="HY56" i="1"/>
  <c r="HQ56" i="1"/>
  <c r="HY55" i="1"/>
  <c r="HQ55" i="1"/>
  <c r="HY54" i="1"/>
  <c r="HQ54" i="1"/>
  <c r="HQ53" i="1"/>
  <c r="AC53" i="1"/>
  <c r="AC86" i="1" s="1"/>
  <c r="HY52" i="1"/>
  <c r="HS52" i="1"/>
  <c r="HQ52" i="1"/>
  <c r="HY51" i="1"/>
  <c r="HQ51" i="1"/>
  <c r="AD51" i="1"/>
  <c r="D51" i="1"/>
  <c r="HY50" i="1"/>
  <c r="HQ50" i="1"/>
  <c r="X51" i="1"/>
  <c r="R51" i="1"/>
  <c r="P51" i="1"/>
  <c r="L51" i="1"/>
  <c r="H51" i="1"/>
  <c r="J50" i="1"/>
  <c r="HY49" i="1"/>
  <c r="HQ49" i="1"/>
  <c r="Z51" i="1"/>
  <c r="V51" i="1"/>
  <c r="T51" i="1"/>
  <c r="N51" i="1"/>
  <c r="J49" i="1"/>
  <c r="AB49" i="1" s="1"/>
  <c r="HS48" i="1"/>
  <c r="HY47" i="1"/>
  <c r="HS47" i="1"/>
  <c r="HQ47" i="1"/>
  <c r="HY46" i="1"/>
  <c r="HQ46" i="1"/>
  <c r="D46" i="1"/>
  <c r="HY45" i="1"/>
  <c r="HQ45" i="1"/>
  <c r="J45" i="1"/>
  <c r="AB45" i="1" s="1"/>
  <c r="AG45" i="1" s="1"/>
  <c r="HY44" i="1"/>
  <c r="HQ44" i="1"/>
  <c r="AD44" i="1"/>
  <c r="AD46" i="1" s="1"/>
  <c r="HS44" i="1"/>
  <c r="J44" i="1"/>
  <c r="HY43" i="1"/>
  <c r="HS43" i="1"/>
  <c r="HQ43" i="1"/>
  <c r="J43" i="1"/>
  <c r="AB43" i="1" s="1"/>
  <c r="AG43" i="1" s="1"/>
  <c r="HY42" i="1"/>
  <c r="HS42" i="1"/>
  <c r="HQ42" i="1"/>
  <c r="J42" i="1"/>
  <c r="AB42" i="1" s="1"/>
  <c r="AG42" i="1" s="1"/>
  <c r="HY41" i="1"/>
  <c r="HS41" i="1"/>
  <c r="HQ41" i="1"/>
  <c r="J41" i="1"/>
  <c r="AB41" i="1" s="1"/>
  <c r="AG41" i="1" s="1"/>
  <c r="J40" i="1"/>
  <c r="AB40" i="1" s="1"/>
  <c r="AG40" i="1" s="1"/>
  <c r="J39" i="1"/>
  <c r="AB39" i="1" s="1"/>
  <c r="AG39" i="1" s="1"/>
  <c r="V46" i="1"/>
  <c r="F46" i="1"/>
  <c r="Z46" i="1"/>
  <c r="HS46" i="1" s="1"/>
  <c r="X46" i="1"/>
  <c r="T46" i="1"/>
  <c r="R46" i="1"/>
  <c r="P46" i="1"/>
  <c r="N46" i="1"/>
  <c r="L46" i="1"/>
  <c r="J37" i="1"/>
  <c r="AB37" i="1" s="1"/>
  <c r="H46" i="1"/>
  <c r="HY36" i="1"/>
  <c r="HS36" i="1"/>
  <c r="HQ36" i="1"/>
  <c r="HY35" i="1"/>
  <c r="HS35" i="1"/>
  <c r="HQ35" i="1"/>
  <c r="HY34" i="1"/>
  <c r="HS34" i="1"/>
  <c r="HQ34" i="1"/>
  <c r="HY33" i="1"/>
  <c r="HQ33" i="1"/>
  <c r="AD33" i="1"/>
  <c r="R33" i="1"/>
  <c r="P33" i="1"/>
  <c r="D33" i="1"/>
  <c r="N33" i="1"/>
  <c r="AB32" i="1"/>
  <c r="AG32" i="1" s="1"/>
  <c r="J32" i="1"/>
  <c r="HY31" i="1"/>
  <c r="HQ31" i="1"/>
  <c r="Z33" i="1"/>
  <c r="AB31" i="1"/>
  <c r="AG31" i="1" s="1"/>
  <c r="HY30" i="1"/>
  <c r="HQ30" i="1"/>
  <c r="X33" i="1"/>
  <c r="V33" i="1"/>
  <c r="T33" i="1"/>
  <c r="L33" i="1"/>
  <c r="H33" i="1"/>
  <c r="F33" i="1"/>
  <c r="J33" i="1" s="1"/>
  <c r="HY29" i="1"/>
  <c r="HS29" i="1"/>
  <c r="HQ29" i="1"/>
  <c r="HY28" i="1"/>
  <c r="HS28" i="1"/>
  <c r="HQ28" i="1"/>
  <c r="HY27" i="1"/>
  <c r="HS27" i="1"/>
  <c r="HQ27" i="1"/>
  <c r="HY26" i="1"/>
  <c r="HQ26" i="1"/>
  <c r="AF26" i="1"/>
  <c r="AF53" i="1" s="1"/>
  <c r="HY53" i="1" s="1"/>
  <c r="D26" i="1"/>
  <c r="D53" i="1" s="1"/>
  <c r="HY25" i="1"/>
  <c r="HQ25" i="1"/>
  <c r="HS25" i="1"/>
  <c r="AB25" i="1"/>
  <c r="AG25" i="1" s="1"/>
  <c r="J24" i="1"/>
  <c r="AB24" i="1" s="1"/>
  <c r="AG24" i="1" s="1"/>
  <c r="HY23" i="1"/>
  <c r="HQ23" i="1"/>
  <c r="J23" i="1"/>
  <c r="AB23" i="1" s="1"/>
  <c r="AG23" i="1" s="1"/>
  <c r="HY22" i="1"/>
  <c r="HQ22" i="1"/>
  <c r="HS22" i="1"/>
  <c r="J22" i="1"/>
  <c r="AB22" i="1" s="1"/>
  <c r="AG22" i="1" s="1"/>
  <c r="HY21" i="1"/>
  <c r="HQ21" i="1"/>
  <c r="HS21" i="1"/>
  <c r="J21" i="1"/>
  <c r="AB21" i="1" s="1"/>
  <c r="AG21" i="1" s="1"/>
  <c r="HY20" i="1"/>
  <c r="HQ20" i="1"/>
  <c r="HS20" i="1"/>
  <c r="J20" i="1"/>
  <c r="AB20" i="1" s="1"/>
  <c r="AG20" i="1" s="1"/>
  <c r="HY19" i="1"/>
  <c r="HQ19" i="1"/>
  <c r="HS19" i="1"/>
  <c r="J19" i="1"/>
  <c r="AB19" i="1" s="1"/>
  <c r="AG19" i="1" s="1"/>
  <c r="J18" i="1"/>
  <c r="AB18" i="1" s="1"/>
  <c r="AG18" i="1" s="1"/>
  <c r="HY17" i="1"/>
  <c r="HS17" i="1"/>
  <c r="HQ17" i="1"/>
  <c r="J17" i="1"/>
  <c r="AB17" i="1" s="1"/>
  <c r="AG17" i="1" s="1"/>
  <c r="HY16" i="1"/>
  <c r="HS16" i="1"/>
  <c r="HQ16" i="1"/>
  <c r="J16" i="1"/>
  <c r="AB16" i="1" s="1"/>
  <c r="AG16" i="1" s="1"/>
  <c r="L26" i="1"/>
  <c r="J15" i="1"/>
  <c r="AB15" i="1" s="1"/>
  <c r="HY14" i="1"/>
  <c r="HS14" i="1"/>
  <c r="HQ14" i="1"/>
  <c r="AD14" i="1"/>
  <c r="AD26" i="1" s="1"/>
  <c r="AD53" i="1" s="1"/>
  <c r="AD86" i="1" s="1"/>
  <c r="N26" i="1"/>
  <c r="J14" i="1"/>
  <c r="AB14" i="1" s="1"/>
  <c r="AG14" i="1" s="1"/>
  <c r="Z26" i="1"/>
  <c r="J13" i="1"/>
  <c r="AB13" i="1" s="1"/>
  <c r="AG13" i="1" s="1"/>
  <c r="IA12" i="1"/>
  <c r="AD12" i="1"/>
  <c r="X26" i="1"/>
  <c r="V26" i="1"/>
  <c r="V53" i="1" s="1"/>
  <c r="T26" i="1"/>
  <c r="T53" i="1" s="1"/>
  <c r="R26" i="1"/>
  <c r="R53" i="1" s="1"/>
  <c r="R86" i="1" s="1"/>
  <c r="P26" i="1"/>
  <c r="H26" i="1"/>
  <c r="F26" i="1"/>
  <c r="HS26" i="1" l="1"/>
  <c r="Z53" i="1"/>
  <c r="Z86" i="1" s="1"/>
  <c r="HS86" i="1" s="1"/>
  <c r="J46" i="1"/>
  <c r="T85" i="1"/>
  <c r="J26" i="1"/>
  <c r="X53" i="1"/>
  <c r="V85" i="1"/>
  <c r="AB57" i="1"/>
  <c r="X85" i="1"/>
  <c r="H53" i="1"/>
  <c r="H86" i="1" s="1"/>
  <c r="AG49" i="1"/>
  <c r="P67" i="1"/>
  <c r="P85" i="1" s="1"/>
  <c r="V86" i="1"/>
  <c r="N53" i="1"/>
  <c r="N86" i="1" s="1"/>
  <c r="L85" i="1"/>
  <c r="P53" i="1"/>
  <c r="AG37" i="1"/>
  <c r="N85" i="1"/>
  <c r="Z85" i="1"/>
  <c r="T86" i="1"/>
  <c r="L53" i="1"/>
  <c r="L86" i="1" s="1"/>
  <c r="AG26" i="1"/>
  <c r="AB70" i="1"/>
  <c r="J12" i="1"/>
  <c r="AB12" i="1" s="1"/>
  <c r="J30" i="1"/>
  <c r="AB30" i="1" s="1"/>
  <c r="J38" i="1"/>
  <c r="AB38" i="1" s="1"/>
  <c r="AG38" i="1" s="1"/>
  <c r="J74" i="1"/>
  <c r="AB74" i="1" s="1"/>
  <c r="AG74" i="1" s="1"/>
  <c r="F51" i="1"/>
  <c r="F53" i="1" s="1"/>
  <c r="F86" i="1" s="1"/>
  <c r="J63" i="1"/>
  <c r="AB63" i="1" s="1"/>
  <c r="AG63" i="1" s="1"/>
  <c r="D67" i="1"/>
  <c r="D85" i="1" s="1"/>
  <c r="AB50" i="1"/>
  <c r="AG50" i="1" s="1"/>
  <c r="F67" i="1"/>
  <c r="F85" i="1" s="1"/>
  <c r="J78" i="1"/>
  <c r="AB78" i="1" s="1"/>
  <c r="HY67" i="1"/>
  <c r="AB83" i="1" l="1"/>
  <c r="AG78" i="1"/>
  <c r="AB33" i="1"/>
  <c r="AG30" i="1"/>
  <c r="J51" i="1"/>
  <c r="X86" i="1"/>
  <c r="J75" i="1"/>
  <c r="AB51" i="1"/>
  <c r="J53" i="1"/>
  <c r="J86" i="1" s="1"/>
  <c r="AG12" i="1"/>
  <c r="AB26" i="1"/>
  <c r="AB44" i="1"/>
  <c r="J85" i="1"/>
  <c r="D86" i="1"/>
  <c r="AB75" i="1"/>
  <c r="AG70" i="1"/>
  <c r="AG75" i="1" s="1"/>
  <c r="P86" i="1"/>
  <c r="J67" i="1"/>
  <c r="AB67" i="1"/>
  <c r="AG57" i="1"/>
  <c r="AG67" i="1" s="1"/>
  <c r="AG44" i="1" l="1"/>
  <c r="AB46" i="1"/>
  <c r="AB53" i="1" s="1"/>
  <c r="AB86" i="1" s="1"/>
  <c r="AB85" i="1"/>
</calcChain>
</file>

<file path=xl/sharedStrings.xml><?xml version="1.0" encoding="utf-8"?>
<sst xmlns="http://schemas.openxmlformats.org/spreadsheetml/2006/main" count="154" uniqueCount="125">
  <si>
    <t>Associação Pinacoteca Arte e Cultura - APAC</t>
  </si>
  <si>
    <t>CNPJ - 96.290.846/0001-82</t>
  </si>
  <si>
    <t>Balanço Patrimonial - Consolidado</t>
  </si>
  <si>
    <t>Em 30 de abril de 2021 e 30 de abril de 2020</t>
  </si>
  <si>
    <t>Em reais</t>
  </si>
  <si>
    <t>Gestão 01/2018</t>
  </si>
  <si>
    <t>PRONAC PINA CONT</t>
  </si>
  <si>
    <t>PINA CONT CAP LIVRE</t>
  </si>
  <si>
    <t>PINA CONT
CONSOLIDADO</t>
  </si>
  <si>
    <t>ADM</t>
  </si>
  <si>
    <t>FUNDO PATRONOS</t>
  </si>
  <si>
    <t>PRONAC PA20</t>
  </si>
  <si>
    <t>PRONAC PA21</t>
  </si>
  <si>
    <t>PROAC PA2020</t>
  </si>
  <si>
    <t>PROMAC PA2020</t>
  </si>
  <si>
    <t>TERRA FUNDATION</t>
  </si>
  <si>
    <t>Consolidado 30/04/2021</t>
  </si>
  <si>
    <t>Consolidado 30/04/2020</t>
  </si>
  <si>
    <t>2020</t>
  </si>
  <si>
    <t>Ativo</t>
  </si>
  <si>
    <t>Circulante:</t>
  </si>
  <si>
    <t>1.1.1</t>
  </si>
  <si>
    <t xml:space="preserve">Caixa e bancos </t>
  </si>
  <si>
    <t>1.1.1.2</t>
  </si>
  <si>
    <t>Caixa e bancos - Pinaball</t>
  </si>
  <si>
    <t>1.1.2</t>
  </si>
  <si>
    <t>Aplicações financeiras</t>
  </si>
  <si>
    <t>1.1.2.1</t>
  </si>
  <si>
    <t xml:space="preserve">Aplicações financeiras - Patrocínio </t>
  </si>
  <si>
    <t>1.1.3</t>
  </si>
  <si>
    <t xml:space="preserve">Contas a receber </t>
  </si>
  <si>
    <t>ok</t>
  </si>
  <si>
    <t>1.1.3.1</t>
  </si>
  <si>
    <t>Contas a receber - governamental</t>
  </si>
  <si>
    <t>1.1.4</t>
  </si>
  <si>
    <t>Adiantamentos</t>
  </si>
  <si>
    <t>1.1.5</t>
  </si>
  <si>
    <t>Impostos a recuperar</t>
  </si>
  <si>
    <t>1.2.0</t>
  </si>
  <si>
    <t>Obras de arte</t>
  </si>
  <si>
    <t>1.2.1</t>
  </si>
  <si>
    <t>Provisão para doação ao acervo do Estado</t>
  </si>
  <si>
    <t>1.1.6</t>
  </si>
  <si>
    <t>Estoques</t>
  </si>
  <si>
    <t>1.1.7</t>
  </si>
  <si>
    <t xml:space="preserve">Provisão para perdas de estoques </t>
  </si>
  <si>
    <t>1.1.8</t>
  </si>
  <si>
    <t>Despesas antecipadas</t>
  </si>
  <si>
    <t>1.1.9</t>
  </si>
  <si>
    <t>Outros créditos a receber</t>
  </si>
  <si>
    <t>Não circulante:</t>
  </si>
  <si>
    <t>Realizável a longo prazo</t>
  </si>
  <si>
    <t>1.3.1</t>
  </si>
  <si>
    <t>1.3.2</t>
  </si>
  <si>
    <t>1.3.3</t>
  </si>
  <si>
    <t>Depositos judiciais</t>
  </si>
  <si>
    <t>Investimentos</t>
  </si>
  <si>
    <t>Imobilizado</t>
  </si>
  <si>
    <t>1.2.3.1</t>
  </si>
  <si>
    <t>Móveis e utensílios</t>
  </si>
  <si>
    <t>1.2.3.2</t>
  </si>
  <si>
    <t>Máquinas e equipamentos</t>
  </si>
  <si>
    <t>1.2.3.3</t>
  </si>
  <si>
    <t>Instalações, benfeitorias em edifícios de terceiros</t>
  </si>
  <si>
    <t>1.2.3.4</t>
  </si>
  <si>
    <t>Equipamentos de informática</t>
  </si>
  <si>
    <t>1.2.3.6</t>
  </si>
  <si>
    <t>Acessórios telefônicos</t>
  </si>
  <si>
    <t>1.2.3.7</t>
  </si>
  <si>
    <t>Equipamentos fotográficos</t>
  </si>
  <si>
    <t>1.2.3.50</t>
  </si>
  <si>
    <t>Benfeitoria em móveis de terceiros</t>
  </si>
  <si>
    <t>1.2.3.99</t>
  </si>
  <si>
    <t>( - ) Depreciações acumuladas</t>
  </si>
  <si>
    <t>Intangível</t>
  </si>
  <si>
    <t>1.2.3.8</t>
  </si>
  <si>
    <t>Direito de uso de software</t>
  </si>
  <si>
    <t>oj</t>
  </si>
  <si>
    <t>1.2.4.00</t>
  </si>
  <si>
    <t>( - ) Amortizações acumuladas</t>
  </si>
  <si>
    <t>Passivo</t>
  </si>
  <si>
    <t>2.1.1</t>
  </si>
  <si>
    <t>Fornecedores e contas a pagar</t>
  </si>
  <si>
    <t>2.1.2</t>
  </si>
  <si>
    <t>Encargos sociais a pagar</t>
  </si>
  <si>
    <t>2.1.3</t>
  </si>
  <si>
    <t>Impostos a pagar</t>
  </si>
  <si>
    <t>2.1.4</t>
  </si>
  <si>
    <t>Salários a pagar</t>
  </si>
  <si>
    <t>2.1.5</t>
  </si>
  <si>
    <t xml:space="preserve">Provisão para 13º salário, férias e encargos sociais </t>
  </si>
  <si>
    <t>2.1.6</t>
  </si>
  <si>
    <t>Receitas Antecipadas</t>
  </si>
  <si>
    <t>2.1.7</t>
  </si>
  <si>
    <t>Recursos do contrato de gestão</t>
  </si>
  <si>
    <t>2.1.11</t>
  </si>
  <si>
    <t>Créditos de projetos a incorrer</t>
  </si>
  <si>
    <t>2.1.8</t>
  </si>
  <si>
    <t>Total projetos realizados</t>
  </si>
  <si>
    <t>2.1.9</t>
  </si>
  <si>
    <t>Projetos a realizar com/sem incentivo</t>
  </si>
  <si>
    <t>Não circulante</t>
  </si>
  <si>
    <t>2.2.0</t>
  </si>
  <si>
    <t>Provisão para contigências</t>
  </si>
  <si>
    <t>2.3.1</t>
  </si>
  <si>
    <t>2.1.10</t>
  </si>
  <si>
    <t>Doações e subvenções a apropriar</t>
  </si>
  <si>
    <t>2.3.1.1</t>
  </si>
  <si>
    <t>Fundo para contingências</t>
  </si>
  <si>
    <t>2.3.1.0</t>
  </si>
  <si>
    <t>Fundo de reserva com restrição</t>
  </si>
  <si>
    <t>Patrimônio social:</t>
  </si>
  <si>
    <t>2.3.7.0</t>
  </si>
  <si>
    <t>Patrimonio Social</t>
  </si>
  <si>
    <t>Fundo de reserva</t>
  </si>
  <si>
    <t>2.3.2.0</t>
  </si>
  <si>
    <t>Fundo especial</t>
  </si>
  <si>
    <t>2.3.4.0</t>
  </si>
  <si>
    <t>Superávit (déficit) dos exercícios</t>
  </si>
  <si>
    <t>2.6</t>
  </si>
  <si>
    <t>Doações de imobilizado</t>
  </si>
  <si>
    <t>_____________________________</t>
  </si>
  <si>
    <t>Edinea Ap. Rocha Possebon</t>
  </si>
  <si>
    <t>Contadora</t>
  </si>
  <si>
    <t>CRC 1SP262.859/O-1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</si>
</sst>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Courier New"/>
      <family val="3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164" fontId="2" fillId="0" borderId="0" xfId="1" applyFont="1" applyFill="1"/>
    <xf numFmtId="0" fontId="4" fillId="0" borderId="0" xfId="0" applyFont="1"/>
    <xf numFmtId="0" fontId="2" fillId="3" borderId="0" xfId="0" applyFont="1" applyFill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1" fontId="2" fillId="0" borderId="0" xfId="0" applyNumberFormat="1" applyFont="1"/>
    <xf numFmtId="1" fontId="2" fillId="3" borderId="0" xfId="0" applyNumberFormat="1" applyFont="1" applyFill="1"/>
    <xf numFmtId="1" fontId="2" fillId="0" borderId="0" xfId="1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right"/>
    </xf>
    <xf numFmtId="164" fontId="2" fillId="0" borderId="0" xfId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164" fontId="4" fillId="0" borderId="1" xfId="1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0" xfId="1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 indent="1"/>
    </xf>
    <xf numFmtId="164" fontId="2" fillId="3" borderId="0" xfId="1" applyFont="1" applyFill="1"/>
    <xf numFmtId="0" fontId="2" fillId="0" borderId="0" xfId="0" applyFont="1" applyAlignment="1">
      <alignment horizontal="left" indent="3"/>
    </xf>
    <xf numFmtId="164" fontId="2" fillId="3" borderId="0" xfId="1" applyFont="1" applyFill="1" applyBorder="1"/>
    <xf numFmtId="39" fontId="2" fillId="0" borderId="0" xfId="0" applyNumberFormat="1" applyFont="1"/>
    <xf numFmtId="164" fontId="2" fillId="2" borderId="0" xfId="1" applyFont="1" applyFill="1"/>
    <xf numFmtId="164" fontId="2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left" indent="1"/>
    </xf>
    <xf numFmtId="164" fontId="2" fillId="0" borderId="2" xfId="1" applyFont="1" applyFill="1" applyBorder="1"/>
    <xf numFmtId="164" fontId="2" fillId="3" borderId="2" xfId="1" applyFont="1" applyFill="1" applyBorder="1"/>
    <xf numFmtId="164" fontId="2" fillId="2" borderId="2" xfId="1" applyFont="1" applyFill="1" applyBorder="1"/>
    <xf numFmtId="39" fontId="2" fillId="3" borderId="0" xfId="0" applyNumberFormat="1" applyFont="1" applyFill="1"/>
    <xf numFmtId="164" fontId="2" fillId="2" borderId="3" xfId="1" applyFont="1" applyFill="1" applyBorder="1"/>
    <xf numFmtId="39" fontId="2" fillId="2" borderId="0" xfId="0" applyNumberFormat="1" applyFont="1" applyFill="1"/>
    <xf numFmtId="0" fontId="2" fillId="0" borderId="0" xfId="0" applyFont="1" applyAlignment="1">
      <alignment horizontal="left" indent="2"/>
    </xf>
    <xf numFmtId="164" fontId="2" fillId="2" borderId="0" xfId="1" applyFont="1" applyFill="1" applyBorder="1"/>
    <xf numFmtId="0" fontId="2" fillId="0" borderId="0" xfId="2" applyFont="1" applyFill="1" applyAlignment="1">
      <alignment horizontal="left" indent="3"/>
    </xf>
    <xf numFmtId="164" fontId="2" fillId="0" borderId="4" xfId="1" applyFont="1" applyFill="1" applyBorder="1"/>
    <xf numFmtId="164" fontId="2" fillId="3" borderId="4" xfId="1" applyFont="1" applyFill="1" applyBorder="1"/>
    <xf numFmtId="164" fontId="2" fillId="2" borderId="4" xfId="1" applyFont="1" applyFill="1" applyBorder="1"/>
    <xf numFmtId="164" fontId="8" fillId="0" borderId="0" xfId="1" applyFont="1" applyAlignment="1">
      <alignment horizontal="left"/>
    </xf>
    <xf numFmtId="4" fontId="0" fillId="0" borderId="0" xfId="0" applyNumberFormat="1" applyAlignment="1">
      <alignment horizontal="left"/>
    </xf>
    <xf numFmtId="164" fontId="4" fillId="0" borderId="2" xfId="1" applyFont="1" applyFill="1" applyBorder="1"/>
    <xf numFmtId="164" fontId="2" fillId="0" borderId="0" xfId="1"/>
    <xf numFmtId="164" fontId="4" fillId="2" borderId="0" xfId="1" applyFont="1" applyFill="1"/>
    <xf numFmtId="39" fontId="2" fillId="0" borderId="0" xfId="3" applyNumberFormat="1"/>
    <xf numFmtId="39" fontId="9" fillId="0" borderId="0" xfId="0" applyNumberFormat="1" applyFont="1"/>
    <xf numFmtId="43" fontId="2" fillId="2" borderId="0" xfId="0" applyNumberFormat="1" applyFont="1" applyFill="1"/>
    <xf numFmtId="43" fontId="10" fillId="0" borderId="0" xfId="0" applyNumberFormat="1" applyFont="1"/>
    <xf numFmtId="0" fontId="10" fillId="0" borderId="0" xfId="0" applyFont="1"/>
    <xf numFmtId="164" fontId="8" fillId="0" borderId="0" xfId="1" applyFont="1"/>
    <xf numFmtId="164" fontId="2" fillId="2" borderId="0" xfId="0" applyNumberFormat="1" applyFont="1" applyFill="1"/>
    <xf numFmtId="164" fontId="10" fillId="0" borderId="0" xfId="0" applyNumberFormat="1" applyFont="1"/>
    <xf numFmtId="0" fontId="9" fillId="0" borderId="0" xfId="0" applyFont="1"/>
    <xf numFmtId="164" fontId="9" fillId="0" borderId="0" xfId="1" applyFont="1" applyFill="1"/>
    <xf numFmtId="164" fontId="11" fillId="0" borderId="0" xfId="1" applyFont="1" applyAlignment="1">
      <alignment horizontal="left"/>
    </xf>
  </cellXfs>
  <cellStyles count="9">
    <cellStyle name="Normal" xfId="0" builtinId="0"/>
    <cellStyle name="Normal 12" xfId="3" xr:uid="{0374E49C-04CA-4984-BDF6-4AB7E49EBC97}"/>
    <cellStyle name="Normal 2" xfId="5" xr:uid="{B7FF2DB9-15D2-46DC-87EE-D562270F89F3}"/>
    <cellStyle name="Normal 58" xfId="6" xr:uid="{04BEE405-F304-4C69-9758-E82DDF7AAAB8}"/>
    <cellStyle name="Normal_Plan1" xfId="2" xr:uid="{F881B3D6-BCE1-46B7-AE40-CF7644E91030}"/>
    <cellStyle name="Porcentagem 2" xfId="4" xr:uid="{09E10E3B-D4BA-403C-8685-6E708F5EE3A7}"/>
    <cellStyle name="Vírgula" xfId="1" builtinId="3"/>
    <cellStyle name="Vírgula 2" xfId="7" xr:uid="{D70A7C98-865B-4446-A88F-47000350EDB2}"/>
    <cellStyle name="Vírgula 3" xfId="8" xr:uid="{7D4A58AC-8547-496A-9A88-AA67EBD96C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71439</xdr:colOff>
      <xdr:row>0</xdr:row>
      <xdr:rowOff>39612</xdr:rowOff>
    </xdr:from>
    <xdr:to>
      <xdr:col>1</xdr:col>
      <xdr:colOff>1523999</xdr:colOff>
      <xdr:row>5</xdr:row>
      <xdr:rowOff>2100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698EE-B157-493E-B312-5BBE517FD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9" y="39612"/>
          <a:ext cx="1452560" cy="8102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AC23-3D83-4C7E-B828-92A3F75FBEF7}">
  <dimension ref="A1:IA149"/>
  <sheetViews>
    <sheetView showGridLines="0" showZeros="0" tabSelected="1" view="pageBreakPreview" topLeftCell="A4" zoomScale="80" zoomScaleNormal="80" zoomScaleSheetLayoutView="80" workbookViewId="0">
      <pane ySplit="5" topLeftCell="A9" activePane="bottomLeft" state="frozen"/>
      <selection activeCell="A4" sqref="A4"/>
      <selection pane="bottomLeft" activeCell="L38" sqref="L38"/>
    </sheetView>
  </sheetViews>
  <sheetFormatPr defaultColWidth="9.109375" defaultRowHeight="13.2" outlineLevelCol="1" x14ac:dyDescent="0.25"/>
  <cols>
    <col min="1" max="1" width="7.6640625" style="1" customWidth="1"/>
    <col min="2" max="2" width="24" style="1" customWidth="1"/>
    <col min="3" max="3" width="25" style="1" customWidth="1"/>
    <col min="4" max="4" width="14.6640625" style="1" customWidth="1" outlineLevel="1"/>
    <col min="5" max="5" width="1.6640625" style="1" customWidth="1" outlineLevel="1"/>
    <col min="6" max="6" width="14.33203125" style="1" customWidth="1" outlineLevel="1"/>
    <col min="7" max="7" width="1.6640625" style="1" customWidth="1" outlineLevel="1"/>
    <col min="8" max="8" width="14.33203125" style="1" customWidth="1" outlineLevel="1"/>
    <col min="9" max="9" width="1.6640625" style="1" customWidth="1" outlineLevel="1"/>
    <col min="10" max="10" width="15.5546875" style="1" customWidth="1"/>
    <col min="11" max="11" width="1.6640625" style="1" customWidth="1" collapsed="1"/>
    <col min="12" max="12" width="14.6640625" style="4" customWidth="1"/>
    <col min="13" max="13" width="1.6640625" style="1" customWidth="1"/>
    <col min="14" max="14" width="14.6640625" style="1" customWidth="1"/>
    <col min="15" max="15" width="1.6640625" style="1" customWidth="1"/>
    <col min="16" max="16" width="16.44140625" style="1" customWidth="1"/>
    <col min="17" max="17" width="1.88671875" style="1" customWidth="1"/>
    <col min="18" max="18" width="16.33203125" style="1" customWidth="1"/>
    <col min="19" max="19" width="1.6640625" style="1" customWidth="1"/>
    <col min="20" max="20" width="14.6640625" style="1" customWidth="1"/>
    <col min="21" max="21" width="2.33203125" style="1" customWidth="1"/>
    <col min="22" max="22" width="14.88671875" style="1" customWidth="1"/>
    <col min="23" max="23" width="1.88671875" style="1" customWidth="1"/>
    <col min="24" max="24" width="13" style="1" customWidth="1"/>
    <col min="25" max="25" width="1.6640625" style="1" customWidth="1"/>
    <col min="26" max="26" width="14.33203125" style="1" customWidth="1"/>
    <col min="27" max="27" width="1.6640625" style="1" customWidth="1"/>
    <col min="28" max="28" width="15.44140625" style="3" customWidth="1"/>
    <col min="29" max="29" width="1.6640625" style="1" customWidth="1"/>
    <col min="30" max="30" width="16" style="4" customWidth="1"/>
    <col min="31" max="31" width="2.109375" style="1" customWidth="1"/>
    <col min="32" max="32" width="15.88671875" style="4" customWidth="1"/>
    <col min="33" max="33" width="16.33203125" style="1" customWidth="1"/>
    <col min="34" max="224" width="9.109375" style="1"/>
    <col min="225" max="225" width="15.109375" style="1" bestFit="1" customWidth="1"/>
    <col min="226" max="232" width="9.109375" style="1"/>
    <col min="233" max="233" width="15.109375" style="1" bestFit="1" customWidth="1"/>
    <col min="234" max="16384" width="9.109375" style="1"/>
  </cols>
  <sheetData>
    <row r="1" spans="1:235" ht="15.6" x14ac:dyDescent="0.3">
      <c r="C1" s="2" t="s">
        <v>0</v>
      </c>
      <c r="L1" s="2"/>
      <c r="AD1" s="1"/>
    </row>
    <row r="2" spans="1:235" x14ac:dyDescent="0.25">
      <c r="B2" s="5"/>
      <c r="C2" s="5" t="s">
        <v>1</v>
      </c>
      <c r="J2" s="6"/>
      <c r="L2" s="5"/>
      <c r="AD2" s="1"/>
    </row>
    <row r="3" spans="1:235" x14ac:dyDescent="0.25">
      <c r="B3" s="7"/>
      <c r="C3" s="7" t="s">
        <v>2</v>
      </c>
      <c r="J3" s="6"/>
      <c r="L3" s="7"/>
      <c r="AD3" s="1"/>
    </row>
    <row r="4" spans="1:235" x14ac:dyDescent="0.25">
      <c r="B4" s="7"/>
      <c r="C4" s="7" t="s">
        <v>3</v>
      </c>
      <c r="J4" s="6"/>
      <c r="L4" s="7"/>
      <c r="AD4" s="1"/>
    </row>
    <row r="5" spans="1:235" x14ac:dyDescent="0.25">
      <c r="B5" s="8"/>
      <c r="C5" s="8" t="s">
        <v>4</v>
      </c>
      <c r="D5" s="9"/>
      <c r="E5" s="9"/>
      <c r="F5" s="9"/>
      <c r="G5" s="9"/>
      <c r="H5" s="9"/>
      <c r="I5" s="9"/>
      <c r="J5" s="10"/>
      <c r="K5" s="9"/>
      <c r="L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1"/>
      <c r="AC5" s="9"/>
      <c r="AD5" s="9"/>
    </row>
    <row r="6" spans="1:235" ht="14.25" customHeight="1" x14ac:dyDescent="0.25">
      <c r="B6" s="7"/>
      <c r="C6" s="7"/>
      <c r="D6" s="12"/>
      <c r="E6" s="12"/>
      <c r="F6" s="12"/>
      <c r="G6" s="12"/>
      <c r="H6" s="12"/>
      <c r="I6" s="12"/>
      <c r="J6" s="13"/>
      <c r="K6" s="12"/>
      <c r="L6" s="1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C6" s="12"/>
      <c r="AD6" s="15"/>
    </row>
    <row r="7" spans="1:235" x14ac:dyDescent="0.25">
      <c r="B7" s="7"/>
      <c r="C7" s="7"/>
      <c r="D7" s="16"/>
      <c r="E7" s="16"/>
      <c r="F7" s="16"/>
      <c r="G7" s="16"/>
      <c r="H7" s="16"/>
      <c r="I7" s="16"/>
      <c r="J7" s="17"/>
      <c r="K7" s="16"/>
      <c r="L7" s="18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C7" s="16"/>
      <c r="AD7" s="1"/>
    </row>
    <row r="8" spans="1:235" x14ac:dyDescent="0.25">
      <c r="B8" s="7"/>
      <c r="C8" s="7"/>
      <c r="D8" s="19">
        <v>10005</v>
      </c>
      <c r="E8" s="19"/>
      <c r="F8" s="19">
        <v>20900</v>
      </c>
      <c r="G8" s="19"/>
      <c r="H8" s="19">
        <v>80004</v>
      </c>
      <c r="I8" s="19"/>
      <c r="J8" s="20"/>
      <c r="K8" s="19"/>
      <c r="L8" s="21">
        <v>10002</v>
      </c>
      <c r="N8" s="19">
        <v>10003</v>
      </c>
      <c r="P8" s="19">
        <v>10005</v>
      </c>
      <c r="Q8" s="19"/>
      <c r="R8" s="19">
        <v>20120</v>
      </c>
      <c r="S8" s="19"/>
      <c r="T8" s="19">
        <v>20121</v>
      </c>
      <c r="U8" s="19"/>
      <c r="V8" s="19">
        <v>30007</v>
      </c>
      <c r="W8" s="19"/>
      <c r="X8" s="19">
        <v>50003</v>
      </c>
      <c r="Y8" s="19"/>
      <c r="Z8" s="19">
        <v>80002</v>
      </c>
      <c r="AA8" s="19"/>
      <c r="AD8" s="1"/>
    </row>
    <row r="9" spans="1:235" ht="31.5" customHeight="1" x14ac:dyDescent="0.25">
      <c r="B9" s="7"/>
      <c r="D9" s="22" t="s">
        <v>5</v>
      </c>
      <c r="E9" s="23"/>
      <c r="F9" s="22" t="s">
        <v>6</v>
      </c>
      <c r="G9" s="24"/>
      <c r="H9" s="22" t="s">
        <v>7</v>
      </c>
      <c r="I9" s="24"/>
      <c r="J9" s="25" t="s">
        <v>8</v>
      </c>
      <c r="K9" s="23"/>
      <c r="L9" s="26" t="s">
        <v>9</v>
      </c>
      <c r="M9" s="27"/>
      <c r="N9" s="22" t="s">
        <v>10</v>
      </c>
      <c r="O9" s="27"/>
      <c r="P9" s="22" t="s">
        <v>5</v>
      </c>
      <c r="Q9" s="22"/>
      <c r="R9" s="26" t="s">
        <v>11</v>
      </c>
      <c r="S9" s="23"/>
      <c r="T9" s="26" t="s">
        <v>12</v>
      </c>
      <c r="U9" s="24"/>
      <c r="V9" s="22" t="s">
        <v>13</v>
      </c>
      <c r="W9" s="24"/>
      <c r="X9" s="22" t="s">
        <v>14</v>
      </c>
      <c r="Y9" s="23"/>
      <c r="Z9" s="22" t="s">
        <v>15</v>
      </c>
      <c r="AA9" s="24"/>
      <c r="AB9" s="28" t="s">
        <v>16</v>
      </c>
      <c r="AC9" s="27"/>
      <c r="AD9" s="29" t="s">
        <v>17</v>
      </c>
      <c r="AF9" s="30" t="s">
        <v>18</v>
      </c>
    </row>
    <row r="10" spans="1:235" x14ac:dyDescent="0.25">
      <c r="B10" s="31" t="s">
        <v>19</v>
      </c>
      <c r="J10" s="6"/>
      <c r="AD10" s="1"/>
    </row>
    <row r="11" spans="1:235" x14ac:dyDescent="0.25">
      <c r="B11" s="32" t="s">
        <v>20</v>
      </c>
      <c r="E11" s="4"/>
      <c r="F11" s="4"/>
      <c r="G11" s="4"/>
      <c r="H11" s="4"/>
      <c r="I11" s="4"/>
      <c r="J11" s="33"/>
      <c r="K11" s="4"/>
      <c r="R11" s="4"/>
      <c r="S11" s="4"/>
      <c r="T11" s="4"/>
      <c r="U11" s="4"/>
      <c r="V11" s="4"/>
      <c r="W11" s="4"/>
      <c r="X11" s="4"/>
      <c r="Y11" s="4"/>
      <c r="Z11" s="4"/>
      <c r="AA11" s="4"/>
      <c r="AD11" s="1"/>
    </row>
    <row r="12" spans="1:235" x14ac:dyDescent="0.25">
      <c r="A12" s="1" t="s">
        <v>21</v>
      </c>
      <c r="B12" s="34" t="s">
        <v>22</v>
      </c>
      <c r="D12" s="18">
        <v>0</v>
      </c>
      <c r="E12" s="18"/>
      <c r="F12" s="18">
        <v>0</v>
      </c>
      <c r="G12" s="18"/>
      <c r="H12" s="18">
        <v>0</v>
      </c>
      <c r="I12" s="18"/>
      <c r="J12" s="35">
        <f>SUM(D12:H12)</f>
        <v>0</v>
      </c>
      <c r="K12" s="18"/>
      <c r="L12" s="18">
        <v>94646.42</v>
      </c>
      <c r="M12" s="36"/>
      <c r="N12" s="18">
        <v>0</v>
      </c>
      <c r="O12" s="36"/>
      <c r="P12" s="18">
        <v>784867.66999999993</v>
      </c>
      <c r="Q12" s="18"/>
      <c r="R12" s="18">
        <v>0</v>
      </c>
      <c r="S12" s="18"/>
      <c r="T12" s="18">
        <v>0</v>
      </c>
      <c r="U12" s="18"/>
      <c r="V12" s="18">
        <v>0</v>
      </c>
      <c r="W12" s="18"/>
      <c r="X12" s="18">
        <v>0</v>
      </c>
      <c r="Y12" s="18"/>
      <c r="Z12" s="18">
        <v>1857.45</v>
      </c>
      <c r="AA12" s="18"/>
      <c r="AB12" s="37">
        <f>SUM(J12:AA12)</f>
        <v>881371.53999999992</v>
      </c>
      <c r="AC12" s="36"/>
      <c r="AD12" s="4">
        <f>1326660.94+38542.8</f>
        <v>1365203.74</v>
      </c>
      <c r="AF12" s="4">
        <v>1196870.3699999999</v>
      </c>
      <c r="AG12" s="38">
        <f>AF12-AB12</f>
        <v>315498.82999999996</v>
      </c>
      <c r="IA12" s="1">
        <f>SUM(HK12:HZ12)</f>
        <v>0</v>
      </c>
    </row>
    <row r="13" spans="1:235" hidden="1" x14ac:dyDescent="0.25">
      <c r="A13" s="1" t="s">
        <v>23</v>
      </c>
      <c r="B13" s="34" t="s">
        <v>24</v>
      </c>
      <c r="D13" s="18"/>
      <c r="E13" s="18"/>
      <c r="F13" s="18">
        <v>0</v>
      </c>
      <c r="G13" s="18"/>
      <c r="H13" s="18">
        <v>0</v>
      </c>
      <c r="I13" s="18"/>
      <c r="J13" s="35">
        <f t="shared" ref="J13:J24" si="0">SUM(D13:H13)</f>
        <v>0</v>
      </c>
      <c r="K13" s="18"/>
      <c r="L13" s="18">
        <v>0</v>
      </c>
      <c r="M13" s="36"/>
      <c r="N13" s="18">
        <v>0</v>
      </c>
      <c r="O13" s="36"/>
      <c r="P13" s="18">
        <v>0</v>
      </c>
      <c r="Q13" s="18"/>
      <c r="R13" s="18">
        <v>0</v>
      </c>
      <c r="S13" s="18"/>
      <c r="T13" s="18">
        <v>0</v>
      </c>
      <c r="U13" s="18"/>
      <c r="V13" s="18">
        <v>0</v>
      </c>
      <c r="W13" s="18"/>
      <c r="X13" s="18">
        <v>0</v>
      </c>
      <c r="Y13" s="18"/>
      <c r="Z13" s="18">
        <v>0</v>
      </c>
      <c r="AA13" s="18"/>
      <c r="AB13" s="37">
        <f t="shared" ref="AB13:AB23" si="1">SUM(J13:AA13)</f>
        <v>0</v>
      </c>
      <c r="AC13" s="36"/>
      <c r="AD13" s="4">
        <v>0</v>
      </c>
      <c r="AF13" s="4">
        <v>0</v>
      </c>
      <c r="AG13" s="38">
        <f t="shared" ref="AG13" si="2">AF13-AB13</f>
        <v>0</v>
      </c>
    </row>
    <row r="14" spans="1:235" x14ac:dyDescent="0.25">
      <c r="A14" s="1" t="s">
        <v>25</v>
      </c>
      <c r="B14" s="34" t="s">
        <v>26</v>
      </c>
      <c r="D14" s="18">
        <v>1000000</v>
      </c>
      <c r="E14" s="18"/>
      <c r="F14" s="18">
        <v>1306635.33</v>
      </c>
      <c r="G14" s="18"/>
      <c r="H14" s="18">
        <v>210247.57</v>
      </c>
      <c r="I14" s="18"/>
      <c r="J14" s="35">
        <f>SUM(D14:H14)</f>
        <v>2516882.9</v>
      </c>
      <c r="K14" s="18"/>
      <c r="L14" s="18">
        <v>0</v>
      </c>
      <c r="M14" s="36"/>
      <c r="N14" s="18">
        <v>932407.93</v>
      </c>
      <c r="O14" s="36"/>
      <c r="P14" s="18">
        <v>3670331.1500000004</v>
      </c>
      <c r="Q14" s="18"/>
      <c r="R14" s="18">
        <v>6825613.3499999996</v>
      </c>
      <c r="S14" s="18"/>
      <c r="T14" s="18">
        <v>4514644.83</v>
      </c>
      <c r="U14" s="18"/>
      <c r="V14" s="18">
        <v>62879</v>
      </c>
      <c r="W14" s="18"/>
      <c r="X14" s="18">
        <v>231034.06</v>
      </c>
      <c r="Y14" s="18"/>
      <c r="Z14" s="18">
        <v>0</v>
      </c>
      <c r="AA14" s="18"/>
      <c r="AB14" s="37">
        <f t="shared" ref="AB14:AB22" si="3">SUM(J14:AA14)</f>
        <v>18753793.219999999</v>
      </c>
      <c r="AC14" s="36"/>
      <c r="AD14" s="4">
        <f>19824208.94+4984397.4</f>
        <v>24808606.340000004</v>
      </c>
      <c r="AF14" s="4">
        <v>26563205.75</v>
      </c>
      <c r="AG14" s="38">
        <f>AF14-AB14-AB15</f>
        <v>6535241.830000001</v>
      </c>
      <c r="HQ14" s="38" t="e">
        <f>#REF!+AO14+BG14+BX14+CP14+DF14</f>
        <v>#REF!</v>
      </c>
      <c r="HS14" s="38">
        <f>Z14+AQ14+BI14+BZ14</f>
        <v>0</v>
      </c>
      <c r="HY14" s="38">
        <f>AF14+AW14+BN14+CF14+CV14+DL14+EB14+ER14</f>
        <v>26563205.75</v>
      </c>
    </row>
    <row r="15" spans="1:235" x14ac:dyDescent="0.25">
      <c r="A15" s="1" t="s">
        <v>27</v>
      </c>
      <c r="B15" s="34" t="s">
        <v>28</v>
      </c>
      <c r="D15" s="18">
        <v>0</v>
      </c>
      <c r="E15" s="18"/>
      <c r="F15" s="18">
        <v>0</v>
      </c>
      <c r="G15" s="18"/>
      <c r="H15" s="18">
        <v>0</v>
      </c>
      <c r="I15" s="18"/>
      <c r="J15" s="35">
        <f t="shared" si="0"/>
        <v>0</v>
      </c>
      <c r="K15" s="18"/>
      <c r="L15" s="18">
        <v>1274170.7</v>
      </c>
      <c r="M15" s="36"/>
      <c r="N15" s="18">
        <v>0</v>
      </c>
      <c r="O15" s="36"/>
      <c r="P15" s="18">
        <v>0</v>
      </c>
      <c r="Q15" s="18"/>
      <c r="R15" s="18">
        <v>0</v>
      </c>
      <c r="S15" s="18"/>
      <c r="T15" s="18">
        <v>0</v>
      </c>
      <c r="U15" s="18"/>
      <c r="V15" s="18">
        <v>0</v>
      </c>
      <c r="W15" s="18"/>
      <c r="X15" s="18">
        <v>0</v>
      </c>
      <c r="Y15" s="18"/>
      <c r="Z15" s="18">
        <v>0</v>
      </c>
      <c r="AA15" s="18"/>
      <c r="AB15" s="37">
        <f t="shared" si="3"/>
        <v>1274170.7</v>
      </c>
      <c r="AC15" s="36"/>
      <c r="AD15" s="4">
        <v>1503285.94</v>
      </c>
      <c r="AF15" s="4">
        <v>1060279.98</v>
      </c>
      <c r="AG15" s="38"/>
      <c r="HQ15" s="38"/>
      <c r="HS15" s="38"/>
      <c r="HY15" s="38"/>
    </row>
    <row r="16" spans="1:235" x14ac:dyDescent="0.25">
      <c r="A16" s="1" t="s">
        <v>29</v>
      </c>
      <c r="B16" s="34" t="s">
        <v>30</v>
      </c>
      <c r="D16" s="18">
        <v>0</v>
      </c>
      <c r="E16" s="18"/>
      <c r="F16" s="18">
        <v>0</v>
      </c>
      <c r="G16" s="18"/>
      <c r="H16" s="18">
        <v>0</v>
      </c>
      <c r="I16" s="18"/>
      <c r="J16" s="35">
        <f t="shared" si="0"/>
        <v>0</v>
      </c>
      <c r="K16" s="18"/>
      <c r="L16" s="18">
        <v>0</v>
      </c>
      <c r="M16" s="36"/>
      <c r="N16" s="18">
        <v>0</v>
      </c>
      <c r="O16" s="36"/>
      <c r="P16" s="18">
        <v>271327.2</v>
      </c>
      <c r="Q16" s="18"/>
      <c r="R16" s="18">
        <v>0</v>
      </c>
      <c r="S16" s="18"/>
      <c r="T16" s="18">
        <v>0</v>
      </c>
      <c r="U16" s="18"/>
      <c r="V16" s="18">
        <v>0</v>
      </c>
      <c r="W16" s="18"/>
      <c r="X16" s="18">
        <v>0</v>
      </c>
      <c r="Y16" s="18"/>
      <c r="Z16" s="18">
        <v>0</v>
      </c>
      <c r="AA16" s="18"/>
      <c r="AB16" s="37">
        <f t="shared" si="3"/>
        <v>271327.2</v>
      </c>
      <c r="AC16" s="36"/>
      <c r="AD16" s="4">
        <v>145034.56</v>
      </c>
      <c r="AF16" s="4">
        <v>178635.34</v>
      </c>
      <c r="AG16" s="39">
        <f t="shared" ref="AG16:AG25" si="4">AF16-AB16</f>
        <v>-92691.860000000015</v>
      </c>
      <c r="AH16" s="1" t="s">
        <v>31</v>
      </c>
      <c r="HQ16" s="38" t="e">
        <f>#REF!+AO16+BG16+BX16+CP16+DF16</f>
        <v>#REF!</v>
      </c>
      <c r="HS16" s="38">
        <f>Z16+AQ16+BI16+BZ16</f>
        <v>0</v>
      </c>
      <c r="HY16" s="38">
        <f>AF16+AW16+BN16+CF16+CV16+DL16+EB16+ER16</f>
        <v>178635.34</v>
      </c>
    </row>
    <row r="17" spans="1:233" x14ac:dyDescent="0.25">
      <c r="A17" s="1" t="s">
        <v>32</v>
      </c>
      <c r="B17" s="34" t="s">
        <v>33</v>
      </c>
      <c r="D17" s="18">
        <v>0</v>
      </c>
      <c r="E17" s="18"/>
      <c r="F17" s="18">
        <v>0</v>
      </c>
      <c r="G17" s="18"/>
      <c r="H17" s="18">
        <v>0</v>
      </c>
      <c r="I17" s="18"/>
      <c r="J17" s="35">
        <f t="shared" si="0"/>
        <v>0</v>
      </c>
      <c r="K17" s="18"/>
      <c r="L17" s="18">
        <v>0</v>
      </c>
      <c r="M17" s="36"/>
      <c r="N17" s="18">
        <v>0</v>
      </c>
      <c r="O17" s="36"/>
      <c r="P17" s="18">
        <v>13600000</v>
      </c>
      <c r="Q17" s="18"/>
      <c r="R17" s="18">
        <v>0</v>
      </c>
      <c r="S17" s="18"/>
      <c r="T17" s="18">
        <v>0</v>
      </c>
      <c r="U17" s="18"/>
      <c r="V17" s="18">
        <v>0</v>
      </c>
      <c r="W17" s="18"/>
      <c r="X17" s="18">
        <v>0</v>
      </c>
      <c r="Y17" s="18"/>
      <c r="Z17" s="18">
        <v>0</v>
      </c>
      <c r="AA17" s="18"/>
      <c r="AB17" s="37">
        <f t="shared" si="3"/>
        <v>13600000</v>
      </c>
      <c r="AC17" s="36"/>
      <c r="AD17" s="4">
        <v>13600000</v>
      </c>
      <c r="AF17" s="4">
        <v>0</v>
      </c>
      <c r="AG17" s="39">
        <f t="shared" si="4"/>
        <v>-13600000</v>
      </c>
      <c r="AH17" s="1" t="s">
        <v>31</v>
      </c>
      <c r="HQ17" s="38" t="e">
        <f>#REF!+AO17+BG17+BX17+CP17+DF17</f>
        <v>#REF!</v>
      </c>
      <c r="HS17" s="38">
        <f>Z17+AQ17+BI17+BZ17</f>
        <v>0</v>
      </c>
      <c r="HY17" s="38">
        <f>AF17+AW17+BN17+CF17+CV17+DL17+EB17+ER17</f>
        <v>0</v>
      </c>
    </row>
    <row r="18" spans="1:233" x14ac:dyDescent="0.25">
      <c r="A18" s="1" t="s">
        <v>34</v>
      </c>
      <c r="B18" s="34" t="s">
        <v>35</v>
      </c>
      <c r="D18" s="18">
        <v>0</v>
      </c>
      <c r="E18" s="18"/>
      <c r="F18" s="18">
        <v>0</v>
      </c>
      <c r="G18" s="18"/>
      <c r="H18" s="18">
        <v>0</v>
      </c>
      <c r="I18" s="18"/>
      <c r="J18" s="35">
        <f t="shared" si="0"/>
        <v>0</v>
      </c>
      <c r="K18" s="18"/>
      <c r="L18" s="18">
        <v>3879.9</v>
      </c>
      <c r="M18" s="36"/>
      <c r="N18" s="18">
        <v>2411.81</v>
      </c>
      <c r="O18" s="36"/>
      <c r="P18" s="18">
        <v>853591.74</v>
      </c>
      <c r="Q18" s="18"/>
      <c r="R18" s="18">
        <v>38939.760000000002</v>
      </c>
      <c r="S18" s="18"/>
      <c r="T18" s="18">
        <v>787.47</v>
      </c>
      <c r="U18" s="18"/>
      <c r="V18" s="18">
        <v>0</v>
      </c>
      <c r="W18" s="18"/>
      <c r="X18" s="18">
        <v>0</v>
      </c>
      <c r="Y18" s="18"/>
      <c r="Z18" s="18">
        <v>0</v>
      </c>
      <c r="AA18" s="18"/>
      <c r="AB18" s="37">
        <f t="shared" si="3"/>
        <v>899610.67999999993</v>
      </c>
      <c r="AC18" s="36"/>
      <c r="AD18" s="4">
        <v>503644.29</v>
      </c>
      <c r="AF18" s="4">
        <v>562398.13</v>
      </c>
      <c r="AG18" s="39">
        <f t="shared" si="4"/>
        <v>-337212.54999999993</v>
      </c>
      <c r="AH18" s="1" t="s">
        <v>31</v>
      </c>
    </row>
    <row r="19" spans="1:233" x14ac:dyDescent="0.25">
      <c r="A19" s="1" t="s">
        <v>36</v>
      </c>
      <c r="B19" s="34" t="s">
        <v>37</v>
      </c>
      <c r="D19" s="18">
        <v>0</v>
      </c>
      <c r="E19" s="18"/>
      <c r="F19" s="18">
        <v>0</v>
      </c>
      <c r="G19" s="18"/>
      <c r="H19" s="18">
        <v>0</v>
      </c>
      <c r="I19" s="18"/>
      <c r="J19" s="35">
        <f t="shared" si="0"/>
        <v>0</v>
      </c>
      <c r="K19" s="18"/>
      <c r="L19" s="18">
        <v>0</v>
      </c>
      <c r="M19" s="36"/>
      <c r="N19" s="18">
        <v>0</v>
      </c>
      <c r="O19" s="36"/>
      <c r="P19" s="18">
        <v>1000.41</v>
      </c>
      <c r="Q19" s="18"/>
      <c r="R19" s="18">
        <v>0</v>
      </c>
      <c r="S19" s="18"/>
      <c r="T19" s="18">
        <v>0</v>
      </c>
      <c r="U19" s="18"/>
      <c r="V19" s="18">
        <v>0</v>
      </c>
      <c r="W19" s="18"/>
      <c r="X19" s="18">
        <v>0</v>
      </c>
      <c r="Y19" s="18"/>
      <c r="Z19" s="18">
        <v>0</v>
      </c>
      <c r="AA19" s="18"/>
      <c r="AB19" s="37">
        <f t="shared" si="3"/>
        <v>1000.41</v>
      </c>
      <c r="AC19" s="36"/>
      <c r="AD19" s="4">
        <v>10188.33</v>
      </c>
      <c r="AF19" s="4">
        <v>974.56</v>
      </c>
      <c r="AG19" s="39">
        <f t="shared" si="4"/>
        <v>-25.850000000000023</v>
      </c>
      <c r="AH19" s="1" t="s">
        <v>31</v>
      </c>
      <c r="HQ19" s="38" t="e">
        <f>#REF!+AO19+BG19+BX19+CP19+DF19</f>
        <v>#REF!</v>
      </c>
      <c r="HS19" s="38">
        <f>Z19+AQ19+BI19+BZ19</f>
        <v>0</v>
      </c>
      <c r="HY19" s="38">
        <f>AF19+AW19+BN19+CF19+CV19+DL19+EB19+ER19</f>
        <v>974.56</v>
      </c>
    </row>
    <row r="20" spans="1:233" x14ac:dyDescent="0.25">
      <c r="A20" s="1" t="s">
        <v>38</v>
      </c>
      <c r="B20" s="34" t="s">
        <v>39</v>
      </c>
      <c r="D20" s="18">
        <v>0</v>
      </c>
      <c r="E20" s="18"/>
      <c r="F20" s="18">
        <v>0</v>
      </c>
      <c r="G20" s="18"/>
      <c r="H20" s="18">
        <v>0</v>
      </c>
      <c r="I20" s="18"/>
      <c r="J20" s="35">
        <f t="shared" si="0"/>
        <v>0</v>
      </c>
      <c r="K20" s="18"/>
      <c r="L20" s="18">
        <v>0</v>
      </c>
      <c r="M20" s="36"/>
      <c r="N20" s="18">
        <v>1547000</v>
      </c>
      <c r="O20" s="36"/>
      <c r="P20" s="18">
        <v>0</v>
      </c>
      <c r="Q20" s="18"/>
      <c r="R20" s="18">
        <v>0</v>
      </c>
      <c r="S20" s="18"/>
      <c r="T20" s="18">
        <v>0</v>
      </c>
      <c r="U20" s="18"/>
      <c r="V20" s="18">
        <v>0</v>
      </c>
      <c r="W20" s="18"/>
      <c r="X20" s="18">
        <v>0</v>
      </c>
      <c r="Y20" s="18"/>
      <c r="Z20" s="18">
        <v>0</v>
      </c>
      <c r="AA20" s="18"/>
      <c r="AB20" s="37">
        <f t="shared" si="3"/>
        <v>1547000</v>
      </c>
      <c r="AC20" s="36"/>
      <c r="AD20" s="4">
        <v>1067500</v>
      </c>
      <c r="AF20" s="4">
        <v>-1150000</v>
      </c>
      <c r="AG20" s="39">
        <f t="shared" si="4"/>
        <v>-2697000</v>
      </c>
      <c r="AH20" s="1" t="s">
        <v>31</v>
      </c>
      <c r="HQ20" s="38" t="e">
        <f>#REF!+AO20+BG20+BX20+CP20+DF20</f>
        <v>#REF!</v>
      </c>
      <c r="HS20" s="38">
        <f>Z20+AQ20+BI20+BZ20</f>
        <v>0</v>
      </c>
      <c r="HY20" s="38">
        <f>AF20+AW20+BN20+CF20+CV20+DL20+EB20+ER20</f>
        <v>-1150000</v>
      </c>
    </row>
    <row r="21" spans="1:233" x14ac:dyDescent="0.25">
      <c r="A21" s="1" t="s">
        <v>40</v>
      </c>
      <c r="B21" s="34" t="s">
        <v>41</v>
      </c>
      <c r="D21" s="18">
        <v>0</v>
      </c>
      <c r="E21" s="18"/>
      <c r="F21" s="18">
        <v>0</v>
      </c>
      <c r="G21" s="18"/>
      <c r="H21" s="18">
        <v>0</v>
      </c>
      <c r="I21" s="18"/>
      <c r="J21" s="35">
        <f t="shared" si="0"/>
        <v>0</v>
      </c>
      <c r="K21" s="18"/>
      <c r="L21" s="18">
        <v>0</v>
      </c>
      <c r="M21" s="36"/>
      <c r="N21" s="18">
        <v>-1547000</v>
      </c>
      <c r="O21" s="36"/>
      <c r="P21" s="18">
        <v>0</v>
      </c>
      <c r="Q21" s="18"/>
      <c r="R21" s="18">
        <v>0</v>
      </c>
      <c r="S21" s="18"/>
      <c r="T21" s="18">
        <v>0</v>
      </c>
      <c r="U21" s="18"/>
      <c r="V21" s="18">
        <v>0</v>
      </c>
      <c r="W21" s="18"/>
      <c r="X21" s="18">
        <v>0</v>
      </c>
      <c r="Y21" s="18"/>
      <c r="Z21" s="18">
        <v>0</v>
      </c>
      <c r="AA21" s="18"/>
      <c r="AB21" s="37">
        <f t="shared" si="3"/>
        <v>-1547000</v>
      </c>
      <c r="AC21" s="36"/>
      <c r="AD21" s="4">
        <v>-1067500</v>
      </c>
      <c r="AF21" s="4">
        <v>1150000</v>
      </c>
      <c r="AG21" s="39">
        <f t="shared" si="4"/>
        <v>2697000</v>
      </c>
      <c r="AH21" s="1" t="s">
        <v>31</v>
      </c>
      <c r="HQ21" s="38" t="e">
        <f>#REF!+AO21+BG21+BX21+CP21+DF21</f>
        <v>#REF!</v>
      </c>
      <c r="HS21" s="38">
        <f>Z21+AQ21+BI21+BZ21</f>
        <v>0</v>
      </c>
      <c r="HY21" s="38">
        <f>AF21+AW21+BN21+CF21+CV21+DL21+EB21+ER21</f>
        <v>1150000</v>
      </c>
    </row>
    <row r="22" spans="1:233" x14ac:dyDescent="0.25">
      <c r="A22" s="1" t="s">
        <v>42</v>
      </c>
      <c r="B22" s="34" t="s">
        <v>43</v>
      </c>
      <c r="D22" s="18">
        <v>0</v>
      </c>
      <c r="E22" s="18"/>
      <c r="F22" s="18">
        <v>0</v>
      </c>
      <c r="G22" s="18"/>
      <c r="H22" s="18">
        <v>0</v>
      </c>
      <c r="I22" s="18"/>
      <c r="J22" s="35">
        <f t="shared" si="0"/>
        <v>0</v>
      </c>
      <c r="K22" s="18"/>
      <c r="L22" s="18">
        <v>0</v>
      </c>
      <c r="M22" s="36"/>
      <c r="N22" s="18">
        <v>0</v>
      </c>
      <c r="O22" s="36"/>
      <c r="P22" s="18">
        <v>365537.68</v>
      </c>
      <c r="Q22" s="18"/>
      <c r="R22" s="18">
        <v>0</v>
      </c>
      <c r="S22" s="18"/>
      <c r="T22" s="18">
        <v>0</v>
      </c>
      <c r="U22" s="18"/>
      <c r="V22" s="18">
        <v>0</v>
      </c>
      <c r="W22" s="18"/>
      <c r="X22" s="18">
        <v>0</v>
      </c>
      <c r="Y22" s="18"/>
      <c r="Z22" s="18">
        <v>0</v>
      </c>
      <c r="AA22" s="18"/>
      <c r="AB22" s="37">
        <f t="shared" si="3"/>
        <v>365537.68</v>
      </c>
      <c r="AC22" s="36"/>
      <c r="AD22" s="4">
        <v>370778.27</v>
      </c>
      <c r="AF22" s="4">
        <v>407517.66</v>
      </c>
      <c r="AG22" s="39">
        <f t="shared" si="4"/>
        <v>41979.979999999981</v>
      </c>
      <c r="AH22" s="1" t="s">
        <v>31</v>
      </c>
      <c r="HQ22" s="38" t="e">
        <f>#REF!+AO22+BG22+BX22+CP22+DF22</f>
        <v>#REF!</v>
      </c>
      <c r="HS22" s="38">
        <f>Z22+AQ22+BI22+BZ22</f>
        <v>0</v>
      </c>
      <c r="HY22" s="38">
        <f>AF22+AW22+BN22+CF22+CV22+DL22+EB22+ER22</f>
        <v>407517.66</v>
      </c>
    </row>
    <row r="23" spans="1:233" hidden="1" x14ac:dyDescent="0.25">
      <c r="A23" s="1" t="s">
        <v>44</v>
      </c>
      <c r="B23" s="34" t="s">
        <v>45</v>
      </c>
      <c r="D23" s="18"/>
      <c r="E23" s="18"/>
      <c r="F23" s="18">
        <v>0</v>
      </c>
      <c r="G23" s="18"/>
      <c r="H23" s="18">
        <v>0</v>
      </c>
      <c r="I23" s="18"/>
      <c r="J23" s="35">
        <f t="shared" si="0"/>
        <v>0</v>
      </c>
      <c r="K23" s="18"/>
      <c r="L23" s="18">
        <v>0</v>
      </c>
      <c r="M23" s="36"/>
      <c r="N23" s="18">
        <v>0</v>
      </c>
      <c r="O23" s="36"/>
      <c r="P23" s="18">
        <v>0</v>
      </c>
      <c r="Q23" s="18"/>
      <c r="R23" s="18">
        <v>0</v>
      </c>
      <c r="S23" s="18"/>
      <c r="T23" s="18">
        <v>0</v>
      </c>
      <c r="U23" s="18"/>
      <c r="V23" s="18">
        <v>0</v>
      </c>
      <c r="W23" s="18"/>
      <c r="X23" s="18">
        <v>0</v>
      </c>
      <c r="Y23" s="18"/>
      <c r="Z23" s="18">
        <v>0</v>
      </c>
      <c r="AA23" s="18"/>
      <c r="AB23" s="37">
        <f t="shared" si="1"/>
        <v>0</v>
      </c>
      <c r="AC23" s="36"/>
      <c r="AD23" s="4">
        <v>0</v>
      </c>
      <c r="AF23" s="4">
        <v>0</v>
      </c>
      <c r="AG23" s="38">
        <f t="shared" si="4"/>
        <v>0</v>
      </c>
      <c r="AH23" s="1" t="s">
        <v>31</v>
      </c>
      <c r="HQ23" s="38" t="e">
        <f>#REF!+AO23+BG23+BX23+CP23+DF23</f>
        <v>#REF!</v>
      </c>
      <c r="HY23" s="38">
        <f>AF23+AW23+BN23+CF23+CV23+DL23+EB23+ER23</f>
        <v>0</v>
      </c>
    </row>
    <row r="24" spans="1:233" x14ac:dyDescent="0.25">
      <c r="A24" s="1" t="s">
        <v>46</v>
      </c>
      <c r="B24" s="34" t="s">
        <v>47</v>
      </c>
      <c r="D24" s="18">
        <v>0</v>
      </c>
      <c r="E24" s="18"/>
      <c r="F24" s="18">
        <v>0</v>
      </c>
      <c r="G24" s="18"/>
      <c r="H24" s="18">
        <v>0</v>
      </c>
      <c r="I24" s="18"/>
      <c r="J24" s="35">
        <f t="shared" si="0"/>
        <v>0</v>
      </c>
      <c r="K24" s="18"/>
      <c r="L24" s="18">
        <v>0</v>
      </c>
      <c r="M24" s="36"/>
      <c r="N24" s="18">
        <v>0</v>
      </c>
      <c r="O24" s="36"/>
      <c r="P24" s="18">
        <v>9641.84</v>
      </c>
      <c r="Q24" s="18"/>
      <c r="R24" s="18">
        <v>0</v>
      </c>
      <c r="S24" s="18"/>
      <c r="T24" s="18">
        <v>0</v>
      </c>
      <c r="U24" s="18"/>
      <c r="V24" s="18">
        <v>0</v>
      </c>
      <c r="W24" s="18"/>
      <c r="X24" s="18">
        <v>0</v>
      </c>
      <c r="Y24" s="18"/>
      <c r="Z24" s="18">
        <v>0</v>
      </c>
      <c r="AA24" s="18"/>
      <c r="AB24" s="37">
        <f>SUM(J24:AA24)</f>
        <v>9641.84</v>
      </c>
      <c r="AC24" s="36"/>
      <c r="AD24" s="4">
        <v>15036.78</v>
      </c>
      <c r="AF24" s="4">
        <v>29214.77</v>
      </c>
      <c r="AG24" s="39">
        <f>AF24-AB24</f>
        <v>19572.93</v>
      </c>
      <c r="AH24" s="1" t="s">
        <v>31</v>
      </c>
    </row>
    <row r="25" spans="1:233" hidden="1" x14ac:dyDescent="0.25">
      <c r="A25" s="1" t="s">
        <v>48</v>
      </c>
      <c r="B25" s="34" t="s">
        <v>49</v>
      </c>
      <c r="D25" s="18"/>
      <c r="E25" s="18"/>
      <c r="F25" s="18"/>
      <c r="G25" s="18"/>
      <c r="H25" s="18">
        <v>0</v>
      </c>
      <c r="I25" s="18"/>
      <c r="J25" s="35"/>
      <c r="K25" s="18"/>
      <c r="L25" s="18">
        <v>0</v>
      </c>
      <c r="M25" s="36"/>
      <c r="N25" s="18">
        <v>0</v>
      </c>
      <c r="O25" s="36"/>
      <c r="P25" s="18">
        <v>0</v>
      </c>
      <c r="Q25" s="18"/>
      <c r="R25" s="18"/>
      <c r="S25" s="18"/>
      <c r="T25" s="18"/>
      <c r="U25" s="18"/>
      <c r="V25" s="18"/>
      <c r="W25" s="18"/>
      <c r="X25" s="18"/>
      <c r="Y25" s="18"/>
      <c r="Z25" s="18">
        <v>0</v>
      </c>
      <c r="AA25" s="18"/>
      <c r="AB25" s="37">
        <f t="shared" ref="AB25" si="5">SUM(L25:AA25)</f>
        <v>0</v>
      </c>
      <c r="AC25" s="36"/>
      <c r="AF25" s="4">
        <v>0</v>
      </c>
      <c r="AG25" s="38">
        <f t="shared" si="4"/>
        <v>0</v>
      </c>
      <c r="HQ25" s="38" t="e">
        <f>#REF!+AO25+BG25+BX25+CP25+DF25</f>
        <v>#REF!</v>
      </c>
      <c r="HS25" s="38">
        <f>Z25+AQ25+BI25+BZ25</f>
        <v>0</v>
      </c>
      <c r="HY25" s="38">
        <f t="shared" ref="HY25:HY31" si="6">AF25+AW25+BN25+CF25+CV25+DL25+EB25+ER25</f>
        <v>0</v>
      </c>
    </row>
    <row r="26" spans="1:233" x14ac:dyDescent="0.25">
      <c r="B26" s="40"/>
      <c r="D26" s="41">
        <f>SUM(D12:D25)</f>
        <v>1000000</v>
      </c>
      <c r="E26" s="18"/>
      <c r="F26" s="41">
        <f>SUM(F12:F25)</f>
        <v>1306635.33</v>
      </c>
      <c r="G26" s="18"/>
      <c r="H26" s="41">
        <f>SUM(H12:H25)</f>
        <v>210247.57</v>
      </c>
      <c r="I26" s="18"/>
      <c r="J26" s="42">
        <f>SUM(D26:H26)</f>
        <v>2516882.9</v>
      </c>
      <c r="K26" s="18"/>
      <c r="L26" s="41">
        <f>SUM(L12:L25)</f>
        <v>1372697.0199999998</v>
      </c>
      <c r="M26" s="36"/>
      <c r="N26" s="41">
        <f>SUM(N12:N25)</f>
        <v>934819.74000000022</v>
      </c>
      <c r="O26" s="36"/>
      <c r="P26" s="41">
        <f>SUM(P12:P25)</f>
        <v>19556297.689999998</v>
      </c>
      <c r="Q26" s="18"/>
      <c r="R26" s="41">
        <f>SUM(R12:R25)</f>
        <v>6864553.1099999994</v>
      </c>
      <c r="S26" s="18"/>
      <c r="T26" s="41">
        <f>SUM(T12:T25)</f>
        <v>4515432.3</v>
      </c>
      <c r="U26" s="18"/>
      <c r="V26" s="41">
        <f>SUM(V12:V25)</f>
        <v>62879</v>
      </c>
      <c r="W26" s="18"/>
      <c r="X26" s="41">
        <f>SUM(X12:X25)</f>
        <v>231034.06</v>
      </c>
      <c r="Y26" s="18"/>
      <c r="Z26" s="41">
        <f>SUM(Z12:Z25)</f>
        <v>1857.45</v>
      </c>
      <c r="AA26" s="18"/>
      <c r="AB26" s="43">
        <f>SUM(AB12:AB25)</f>
        <v>36056453.269999996</v>
      </c>
      <c r="AC26" s="36"/>
      <c r="AD26" s="41">
        <f>SUM(AD12:AD25)</f>
        <v>42321778.25</v>
      </c>
      <c r="AF26" s="41">
        <f>SUM(AF12:AF25)</f>
        <v>29999096.559999999</v>
      </c>
      <c r="AG26" s="4">
        <f>SUM(AG16:AG25)</f>
        <v>-13968377.35</v>
      </c>
      <c r="HQ26" s="38" t="e">
        <f>#REF!+AO26+BG26+BX26+CP26+DF26</f>
        <v>#REF!</v>
      </c>
      <c r="HS26" s="38">
        <f>Z26+AQ26+BI26+BZ26</f>
        <v>1857.45</v>
      </c>
      <c r="HY26" s="38">
        <f t="shared" si="6"/>
        <v>29999096.559999999</v>
      </c>
    </row>
    <row r="27" spans="1:233" ht="8.25" customHeight="1" x14ac:dyDescent="0.25">
      <c r="B27" s="40"/>
      <c r="D27" s="36"/>
      <c r="E27" s="36"/>
      <c r="F27" s="36"/>
      <c r="G27" s="36"/>
      <c r="H27" s="36"/>
      <c r="I27" s="36"/>
      <c r="J27" s="44"/>
      <c r="K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45"/>
      <c r="AC27" s="36"/>
      <c r="HQ27" s="38" t="e">
        <f>#REF!+AO27+BG27+BX27+CP27+DF27</f>
        <v>#REF!</v>
      </c>
      <c r="HS27" s="36">
        <f>Z27+AQ27+BI27+BZ27</f>
        <v>0</v>
      </c>
      <c r="HY27" s="38">
        <f t="shared" si="6"/>
        <v>0</v>
      </c>
    </row>
    <row r="28" spans="1:233" ht="15" customHeight="1" x14ac:dyDescent="0.25">
      <c r="B28" s="32" t="s">
        <v>50</v>
      </c>
      <c r="D28" s="36"/>
      <c r="E28" s="36"/>
      <c r="F28" s="36"/>
      <c r="G28" s="36"/>
      <c r="H28" s="36"/>
      <c r="I28" s="36"/>
      <c r="J28" s="44"/>
      <c r="K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46"/>
      <c r="AC28" s="36"/>
      <c r="HQ28" s="38" t="e">
        <f>#REF!+AO28+BG28+BX28+CP28+DF28</f>
        <v>#REF!</v>
      </c>
      <c r="HS28" s="36">
        <f>Z28+AQ28+BI28+BZ28</f>
        <v>0</v>
      </c>
      <c r="HY28" s="38">
        <f t="shared" si="6"/>
        <v>0</v>
      </c>
    </row>
    <row r="29" spans="1:233" x14ac:dyDescent="0.25">
      <c r="A29" s="5"/>
      <c r="B29" s="47" t="s">
        <v>51</v>
      </c>
      <c r="D29" s="18"/>
      <c r="E29" s="18"/>
      <c r="F29" s="18"/>
      <c r="G29" s="18"/>
      <c r="H29" s="18"/>
      <c r="I29" s="18"/>
      <c r="J29" s="35"/>
      <c r="K29" s="18"/>
      <c r="L29" s="18"/>
      <c r="M29" s="36"/>
      <c r="N29" s="18"/>
      <c r="O29" s="36"/>
      <c r="P29" s="18"/>
      <c r="Q29" s="18"/>
      <c r="R29" s="18"/>
      <c r="S29" s="18"/>
      <c r="T29" s="18"/>
      <c r="U29" s="18"/>
      <c r="V29" s="18"/>
      <c r="W29" s="18"/>
      <c r="X29" s="18"/>
      <c r="Y29" s="36"/>
      <c r="Z29" s="18"/>
      <c r="AA29" s="36"/>
      <c r="AB29" s="46"/>
      <c r="AC29" s="36"/>
      <c r="HQ29" s="38" t="e">
        <f>#REF!+AO29+BG29+BX29+CP29+DF29</f>
        <v>#REF!</v>
      </c>
      <c r="HS29" s="36">
        <f>Z29+AQ29+BI29+BZ29</f>
        <v>0</v>
      </c>
      <c r="HY29" s="38">
        <f t="shared" si="6"/>
        <v>0</v>
      </c>
    </row>
    <row r="30" spans="1:233" x14ac:dyDescent="0.25">
      <c r="A30" s="1" t="s">
        <v>52</v>
      </c>
      <c r="B30" s="34" t="s">
        <v>26</v>
      </c>
      <c r="D30" s="18">
        <v>0</v>
      </c>
      <c r="E30" s="18"/>
      <c r="F30" s="18">
        <v>0</v>
      </c>
      <c r="G30" s="18"/>
      <c r="H30" s="18">
        <v>0</v>
      </c>
      <c r="I30" s="18"/>
      <c r="J30" s="35">
        <f>SUM(D30:H30)</f>
        <v>0</v>
      </c>
      <c r="K30" s="18"/>
      <c r="L30" s="18">
        <v>2322651.62</v>
      </c>
      <c r="M30" s="36"/>
      <c r="N30" s="18">
        <v>0</v>
      </c>
      <c r="O30" s="36"/>
      <c r="P30" s="18">
        <v>1618584.83</v>
      </c>
      <c r="Q30" s="18"/>
      <c r="R30" s="18">
        <v>0</v>
      </c>
      <c r="S30" s="18"/>
      <c r="T30" s="18">
        <v>0</v>
      </c>
      <c r="U30" s="18"/>
      <c r="V30" s="18">
        <v>0</v>
      </c>
      <c r="W30" s="18"/>
      <c r="X30" s="18">
        <v>0</v>
      </c>
      <c r="Y30" s="18"/>
      <c r="Z30" s="18">
        <v>5043980.57</v>
      </c>
      <c r="AA30" s="18"/>
      <c r="AB30" s="48">
        <f>SUM(J30:AA31)</f>
        <v>8985217.0199999996</v>
      </c>
      <c r="AC30" s="36"/>
      <c r="AD30" s="4">
        <v>3450668.59</v>
      </c>
      <c r="AF30" s="4">
        <v>3929904.75</v>
      </c>
      <c r="AG30" s="38">
        <f>AF30-AB30</f>
        <v>-5055312.2699999996</v>
      </c>
      <c r="HQ30" s="38" t="e">
        <f>#REF!+AO30+BG30+BX30+CP30+DF30</f>
        <v>#REF!</v>
      </c>
      <c r="HY30" s="38">
        <f t="shared" si="6"/>
        <v>3929904.75</v>
      </c>
    </row>
    <row r="31" spans="1:233" hidden="1" x14ac:dyDescent="0.25">
      <c r="A31" s="1" t="s">
        <v>53</v>
      </c>
      <c r="B31" s="34" t="s">
        <v>35</v>
      </c>
      <c r="D31" s="18"/>
      <c r="E31" s="18"/>
      <c r="F31" s="18">
        <v>0</v>
      </c>
      <c r="G31" s="18"/>
      <c r="H31" s="18">
        <v>0</v>
      </c>
      <c r="I31" s="18"/>
      <c r="J31" s="35"/>
      <c r="K31" s="18"/>
      <c r="L31" s="18">
        <v>0</v>
      </c>
      <c r="M31" s="36"/>
      <c r="N31" s="18">
        <v>0</v>
      </c>
      <c r="O31" s="36"/>
      <c r="P31" s="18">
        <v>0</v>
      </c>
      <c r="Q31" s="18"/>
      <c r="R31" s="18">
        <v>0</v>
      </c>
      <c r="S31" s="18"/>
      <c r="T31" s="18">
        <v>0</v>
      </c>
      <c r="U31" s="18"/>
      <c r="V31" s="18">
        <v>0</v>
      </c>
      <c r="W31" s="18"/>
      <c r="X31" s="18">
        <v>0</v>
      </c>
      <c r="Y31" s="18"/>
      <c r="Z31" s="18">
        <v>0</v>
      </c>
      <c r="AA31" s="18"/>
      <c r="AB31" s="37">
        <f>SUM(L31:AA31)</f>
        <v>0</v>
      </c>
      <c r="AC31" s="36"/>
      <c r="AD31" s="18"/>
      <c r="AF31" s="18">
        <v>0</v>
      </c>
      <c r="AG31" s="38">
        <f>AF31-AB31</f>
        <v>0</v>
      </c>
      <c r="HQ31" s="38" t="e">
        <f>#REF!+AO31+BG31+BX31+CP31+DF31</f>
        <v>#REF!</v>
      </c>
      <c r="HY31" s="38">
        <f t="shared" si="6"/>
        <v>0</v>
      </c>
    </row>
    <row r="32" spans="1:233" x14ac:dyDescent="0.25">
      <c r="A32" s="1" t="s">
        <v>54</v>
      </c>
      <c r="B32" s="34" t="s">
        <v>55</v>
      </c>
      <c r="D32" s="18">
        <v>0</v>
      </c>
      <c r="E32" s="18"/>
      <c r="F32" s="18">
        <v>0</v>
      </c>
      <c r="G32" s="18"/>
      <c r="H32" s="18">
        <v>0</v>
      </c>
      <c r="I32" s="18"/>
      <c r="J32" s="35">
        <f>SUM(D32:H32)</f>
        <v>0</v>
      </c>
      <c r="K32" s="18"/>
      <c r="L32" s="18">
        <v>0</v>
      </c>
      <c r="M32" s="36"/>
      <c r="N32" s="18">
        <v>0</v>
      </c>
      <c r="O32" s="36"/>
      <c r="P32" s="18">
        <v>0</v>
      </c>
      <c r="Q32" s="18"/>
      <c r="R32" s="18">
        <v>0</v>
      </c>
      <c r="S32" s="18"/>
      <c r="T32" s="18">
        <v>0</v>
      </c>
      <c r="U32" s="18"/>
      <c r="V32" s="18">
        <v>0</v>
      </c>
      <c r="W32" s="18"/>
      <c r="X32" s="18">
        <v>0</v>
      </c>
      <c r="Y32" s="18"/>
      <c r="Z32" s="18">
        <v>0</v>
      </c>
      <c r="AA32" s="18"/>
      <c r="AB32" s="37">
        <f>SUM(L32:AA32)</f>
        <v>0</v>
      </c>
      <c r="AC32" s="36"/>
      <c r="AD32" s="4">
        <v>11257.1</v>
      </c>
      <c r="AF32" s="18">
        <v>0</v>
      </c>
      <c r="AG32" s="39">
        <f>AF32-AB32</f>
        <v>0</v>
      </c>
      <c r="AH32" s="1" t="s">
        <v>31</v>
      </c>
    </row>
    <row r="33" spans="1:233" x14ac:dyDescent="0.25">
      <c r="B33" s="34"/>
      <c r="D33" s="41">
        <f>SUM(D30:D32)</f>
        <v>0</v>
      </c>
      <c r="E33" s="18"/>
      <c r="F33" s="41">
        <f>SUM(F30:F32)</f>
        <v>0</v>
      </c>
      <c r="G33" s="18"/>
      <c r="H33" s="41">
        <f>SUM(H30:H32)</f>
        <v>0</v>
      </c>
      <c r="I33" s="18"/>
      <c r="J33" s="42">
        <f>SUM(D33:H33)</f>
        <v>0</v>
      </c>
      <c r="K33" s="18"/>
      <c r="L33" s="41">
        <f>SUM(L30:L32)</f>
        <v>2322651.62</v>
      </c>
      <c r="M33" s="36"/>
      <c r="N33" s="41">
        <f>SUM(N30:N32)</f>
        <v>0</v>
      </c>
      <c r="O33" s="36"/>
      <c r="P33" s="41">
        <f>SUM(P30:P32)</f>
        <v>1618584.83</v>
      </c>
      <c r="Q33" s="18"/>
      <c r="R33" s="41">
        <f>SUM(R30:R32)</f>
        <v>0</v>
      </c>
      <c r="S33" s="18"/>
      <c r="T33" s="41">
        <f>SUM(T30:T32)</f>
        <v>0</v>
      </c>
      <c r="U33" s="18"/>
      <c r="V33" s="41">
        <f>SUM(V30:V32)</f>
        <v>0</v>
      </c>
      <c r="W33" s="18"/>
      <c r="X33" s="41">
        <f>SUM(X30:X32)</f>
        <v>0</v>
      </c>
      <c r="Y33" s="18"/>
      <c r="Z33" s="41">
        <f>SUM(Z30:Z32)</f>
        <v>5043980.57</v>
      </c>
      <c r="AA33" s="18"/>
      <c r="AB33" s="43">
        <f>SUM(AB30:AB32)</f>
        <v>8985217.0199999996</v>
      </c>
      <c r="AC33" s="36"/>
      <c r="AD33" s="41">
        <f>SUM(AD30:AD32)</f>
        <v>3461925.69</v>
      </c>
      <c r="AF33" s="41">
        <v>3929904.75</v>
      </c>
      <c r="AG33" s="38"/>
      <c r="HQ33" s="38" t="e">
        <f>#REF!+AO33+BG33+BX33+CP33+DF33</f>
        <v>#REF!</v>
      </c>
      <c r="HY33" s="38">
        <f>AF33+AW33+BN33+CF33+CV33+DL33+EB33+ER33</f>
        <v>3929904.75</v>
      </c>
    </row>
    <row r="34" spans="1:233" x14ac:dyDescent="0.25">
      <c r="A34" s="5"/>
      <c r="B34" s="47"/>
      <c r="D34" s="36"/>
      <c r="E34" s="36"/>
      <c r="F34" s="36"/>
      <c r="G34" s="36"/>
      <c r="H34" s="36"/>
      <c r="I34" s="36"/>
      <c r="J34" s="44"/>
      <c r="K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46"/>
      <c r="AC34" s="36"/>
      <c r="HQ34" s="38" t="e">
        <f>#REF!+AO34+BG34+BX34+CP34+DF34</f>
        <v>#REF!</v>
      </c>
      <c r="HS34" s="36">
        <f>Z34+AQ34+BI34+BZ34</f>
        <v>0</v>
      </c>
      <c r="HY34" s="38">
        <f>AF34+AW34+BN34+CF34+CV34+DL34+EB34+ER34</f>
        <v>0</v>
      </c>
    </row>
    <row r="35" spans="1:233" x14ac:dyDescent="0.25">
      <c r="A35" s="5"/>
      <c r="B35" s="47" t="s">
        <v>56</v>
      </c>
      <c r="D35" s="36"/>
      <c r="E35" s="36"/>
      <c r="F35" s="36"/>
      <c r="G35" s="36"/>
      <c r="H35" s="36"/>
      <c r="I35" s="36"/>
      <c r="J35" s="44"/>
      <c r="K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46"/>
      <c r="AC35" s="36"/>
      <c r="HQ35" s="38" t="e">
        <f>#REF!+AO35+BG35+BX35+CP35+DF35</f>
        <v>#REF!</v>
      </c>
      <c r="HS35" s="36">
        <f>Z35+AQ35+BI35+BZ35</f>
        <v>0</v>
      </c>
      <c r="HY35" s="38">
        <f>AF35+AW35+BN35+CF35+CV35+DL35+EB35+ER35</f>
        <v>0</v>
      </c>
    </row>
    <row r="36" spans="1:233" x14ac:dyDescent="0.25">
      <c r="A36" s="1">
        <v>0</v>
      </c>
      <c r="B36" s="47" t="s">
        <v>57</v>
      </c>
      <c r="D36" s="36"/>
      <c r="E36" s="36"/>
      <c r="F36" s="36"/>
      <c r="G36" s="36"/>
      <c r="H36" s="36"/>
      <c r="I36" s="36"/>
      <c r="J36" s="44"/>
      <c r="K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46"/>
      <c r="AC36" s="36"/>
      <c r="HQ36" s="38" t="e">
        <f>#REF!+AO36+BG36+BX36+CP36+DF36</f>
        <v>#REF!</v>
      </c>
      <c r="HS36" s="36">
        <f>Z36+AQ36+BI36+BZ36</f>
        <v>0</v>
      </c>
      <c r="HY36" s="38">
        <f>AF36+AW36+BN36+CF36+CV36+DL36+EB36+ER36</f>
        <v>0</v>
      </c>
    </row>
    <row r="37" spans="1:233" x14ac:dyDescent="0.25">
      <c r="A37" s="1" t="s">
        <v>58</v>
      </c>
      <c r="B37" s="34" t="s">
        <v>59</v>
      </c>
      <c r="D37" s="18">
        <v>0</v>
      </c>
      <c r="E37" s="18"/>
      <c r="F37" s="18">
        <v>0</v>
      </c>
      <c r="G37" s="18"/>
      <c r="H37" s="18">
        <v>0</v>
      </c>
      <c r="I37" s="18"/>
      <c r="J37" s="35">
        <f>SUM(D37:H37)</f>
        <v>0</v>
      </c>
      <c r="K37" s="18"/>
      <c r="L37" s="18">
        <v>1426607.52</v>
      </c>
      <c r="M37" s="36"/>
      <c r="N37" s="18">
        <v>0</v>
      </c>
      <c r="O37" s="36"/>
      <c r="P37" s="18">
        <v>858504.11</v>
      </c>
      <c r="Q37" s="18"/>
      <c r="R37" s="18">
        <v>372005.56</v>
      </c>
      <c r="S37" s="18"/>
      <c r="T37" s="18">
        <v>0</v>
      </c>
      <c r="U37" s="18"/>
      <c r="V37" s="18">
        <v>0</v>
      </c>
      <c r="W37" s="18"/>
      <c r="X37" s="18">
        <v>0</v>
      </c>
      <c r="Y37" s="18"/>
      <c r="Z37" s="18">
        <v>0</v>
      </c>
      <c r="AA37" s="18"/>
      <c r="AB37" s="37">
        <f>SUM(J37:AA37)</f>
        <v>2657117.19</v>
      </c>
      <c r="AC37" s="36"/>
      <c r="AD37" s="4">
        <v>2348867.08</v>
      </c>
      <c r="AF37" s="4">
        <v>2403910</v>
      </c>
      <c r="AG37" s="38">
        <f t="shared" ref="AG37:AG43" si="7">AF37-AB37</f>
        <v>-253207.18999999994</v>
      </c>
    </row>
    <row r="38" spans="1:233" x14ac:dyDescent="0.25">
      <c r="A38" s="1" t="s">
        <v>60</v>
      </c>
      <c r="B38" s="34" t="s">
        <v>61</v>
      </c>
      <c r="D38" s="18">
        <v>0</v>
      </c>
      <c r="E38" s="18"/>
      <c r="F38" s="18">
        <v>0</v>
      </c>
      <c r="G38" s="18"/>
      <c r="H38" s="18">
        <v>0</v>
      </c>
      <c r="I38" s="18"/>
      <c r="J38" s="35">
        <f t="shared" ref="J38:J45" si="8">SUM(D38:H38)</f>
        <v>0</v>
      </c>
      <c r="K38" s="18"/>
      <c r="L38" s="18">
        <v>481538.67</v>
      </c>
      <c r="M38" s="36"/>
      <c r="N38" s="18">
        <v>0</v>
      </c>
      <c r="O38" s="36"/>
      <c r="P38" s="18">
        <v>783786.77</v>
      </c>
      <c r="Q38" s="18"/>
      <c r="R38" s="18">
        <v>987.91</v>
      </c>
      <c r="S38" s="18"/>
      <c r="T38" s="18">
        <v>0</v>
      </c>
      <c r="U38" s="18"/>
      <c r="V38" s="18">
        <v>0</v>
      </c>
      <c r="W38" s="18"/>
      <c r="X38" s="18">
        <v>0</v>
      </c>
      <c r="Y38" s="18"/>
      <c r="Z38" s="18">
        <v>0</v>
      </c>
      <c r="AA38" s="18"/>
      <c r="AB38" s="37">
        <f t="shared" ref="AB38:AB45" si="9">SUM(J38:AA38)</f>
        <v>1266313.3499999999</v>
      </c>
      <c r="AC38" s="36"/>
      <c r="AD38" s="4">
        <v>1289639.44</v>
      </c>
      <c r="AF38" s="4">
        <v>1265325.44</v>
      </c>
      <c r="AG38" s="38">
        <f t="shared" si="7"/>
        <v>-987.90999999991618</v>
      </c>
    </row>
    <row r="39" spans="1:233" x14ac:dyDescent="0.25">
      <c r="A39" s="1" t="s">
        <v>62</v>
      </c>
      <c r="B39" s="34" t="s">
        <v>63</v>
      </c>
      <c r="D39" s="18">
        <v>0</v>
      </c>
      <c r="E39" s="18"/>
      <c r="F39" s="18">
        <v>0</v>
      </c>
      <c r="G39" s="18"/>
      <c r="H39" s="18">
        <v>0</v>
      </c>
      <c r="I39" s="18"/>
      <c r="J39" s="35">
        <f t="shared" si="8"/>
        <v>0</v>
      </c>
      <c r="K39" s="18"/>
      <c r="L39" s="18">
        <v>1110380.58</v>
      </c>
      <c r="M39" s="36"/>
      <c r="N39" s="18">
        <v>0</v>
      </c>
      <c r="O39" s="36"/>
      <c r="P39" s="18">
        <v>4243.96</v>
      </c>
      <c r="Q39" s="18"/>
      <c r="R39" s="18">
        <v>0</v>
      </c>
      <c r="S39" s="18"/>
      <c r="T39" s="18">
        <v>0</v>
      </c>
      <c r="U39" s="18"/>
      <c r="V39" s="18">
        <v>0</v>
      </c>
      <c r="W39" s="18"/>
      <c r="X39" s="18">
        <v>0</v>
      </c>
      <c r="Y39" s="18"/>
      <c r="Z39" s="18">
        <v>0</v>
      </c>
      <c r="AA39" s="18"/>
      <c r="AB39" s="37">
        <f t="shared" si="9"/>
        <v>1114624.54</v>
      </c>
      <c r="AC39" s="36"/>
      <c r="AD39" s="4">
        <v>1114624.54</v>
      </c>
      <c r="AF39" s="4">
        <v>1114624.54</v>
      </c>
      <c r="AG39" s="38">
        <f t="shared" si="7"/>
        <v>0</v>
      </c>
    </row>
    <row r="40" spans="1:233" x14ac:dyDescent="0.25">
      <c r="A40" s="1" t="s">
        <v>64</v>
      </c>
      <c r="B40" s="34" t="s">
        <v>65</v>
      </c>
      <c r="D40" s="18">
        <v>0</v>
      </c>
      <c r="E40" s="18"/>
      <c r="F40" s="18">
        <v>0</v>
      </c>
      <c r="G40" s="18"/>
      <c r="H40" s="18">
        <v>0</v>
      </c>
      <c r="I40" s="18"/>
      <c r="J40" s="35">
        <f t="shared" si="8"/>
        <v>0</v>
      </c>
      <c r="K40" s="18"/>
      <c r="L40" s="18">
        <v>1393681.62</v>
      </c>
      <c r="M40" s="36"/>
      <c r="N40" s="18">
        <v>0</v>
      </c>
      <c r="O40" s="36"/>
      <c r="P40" s="18">
        <v>182922.75</v>
      </c>
      <c r="Q40" s="18"/>
      <c r="R40" s="18">
        <v>245923.93</v>
      </c>
      <c r="S40" s="18"/>
      <c r="T40" s="18">
        <v>0</v>
      </c>
      <c r="U40" s="18"/>
      <c r="V40" s="18">
        <v>14198</v>
      </c>
      <c r="W40" s="18"/>
      <c r="X40" s="18">
        <v>0</v>
      </c>
      <c r="Y40" s="18"/>
      <c r="Z40" s="18">
        <v>0</v>
      </c>
      <c r="AA40" s="18"/>
      <c r="AB40" s="37">
        <f t="shared" si="9"/>
        <v>1836726.3</v>
      </c>
      <c r="AC40" s="36"/>
      <c r="AD40" s="4">
        <v>1574667.63</v>
      </c>
      <c r="AF40" s="4">
        <v>1759058.3</v>
      </c>
      <c r="AG40" s="38">
        <f t="shared" si="7"/>
        <v>-77668</v>
      </c>
    </row>
    <row r="41" spans="1:233" x14ac:dyDescent="0.25">
      <c r="A41" s="1" t="s">
        <v>66</v>
      </c>
      <c r="B41" s="34" t="s">
        <v>67</v>
      </c>
      <c r="D41" s="18">
        <v>0</v>
      </c>
      <c r="E41" s="18"/>
      <c r="F41" s="18">
        <v>0</v>
      </c>
      <c r="G41" s="18"/>
      <c r="H41" s="18">
        <v>0</v>
      </c>
      <c r="I41" s="18"/>
      <c r="J41" s="35">
        <f t="shared" si="8"/>
        <v>0</v>
      </c>
      <c r="K41" s="18"/>
      <c r="L41" s="18">
        <v>0</v>
      </c>
      <c r="M41" s="36"/>
      <c r="N41" s="18">
        <v>0</v>
      </c>
      <c r="O41" s="36"/>
      <c r="P41" s="18">
        <v>92634.8</v>
      </c>
      <c r="Q41" s="18"/>
      <c r="R41" s="18">
        <v>0</v>
      </c>
      <c r="S41" s="18"/>
      <c r="T41" s="18">
        <v>0</v>
      </c>
      <c r="U41" s="18"/>
      <c r="V41" s="18">
        <v>0</v>
      </c>
      <c r="W41" s="18"/>
      <c r="X41" s="18">
        <v>0</v>
      </c>
      <c r="Y41" s="18"/>
      <c r="Z41" s="18">
        <v>0</v>
      </c>
      <c r="AA41" s="18"/>
      <c r="AB41" s="37">
        <f t="shared" si="9"/>
        <v>92634.8</v>
      </c>
      <c r="AC41" s="36"/>
      <c r="AD41" s="4">
        <v>92634.8</v>
      </c>
      <c r="AF41" s="4">
        <v>92634.8</v>
      </c>
      <c r="AG41" s="38">
        <f t="shared" si="7"/>
        <v>0</v>
      </c>
      <c r="HQ41" s="38" t="e">
        <f>#REF!+AO41+BG41+BX41+CP41+DF41</f>
        <v>#REF!</v>
      </c>
      <c r="HS41" s="38">
        <f>Z41+AQ41+BI41+BZ41</f>
        <v>0</v>
      </c>
      <c r="HY41" s="38">
        <f t="shared" ref="HY41:HY47" si="10">AF41+AW41+BN41+CF41+CV41+DL41+EB41+ER41</f>
        <v>92634.8</v>
      </c>
    </row>
    <row r="42" spans="1:233" x14ac:dyDescent="0.25">
      <c r="A42" s="1" t="s">
        <v>68</v>
      </c>
      <c r="B42" s="34" t="s">
        <v>69</v>
      </c>
      <c r="D42" s="18">
        <v>0</v>
      </c>
      <c r="E42" s="18"/>
      <c r="F42" s="18">
        <v>0</v>
      </c>
      <c r="G42" s="18"/>
      <c r="H42" s="18">
        <v>0</v>
      </c>
      <c r="I42" s="18"/>
      <c r="J42" s="35">
        <f t="shared" si="8"/>
        <v>0</v>
      </c>
      <c r="K42" s="18"/>
      <c r="L42" s="18">
        <v>41549.199999999997</v>
      </c>
      <c r="M42" s="36"/>
      <c r="N42" s="18">
        <v>0</v>
      </c>
      <c r="O42" s="36"/>
      <c r="P42" s="18">
        <v>49110.53</v>
      </c>
      <c r="Q42" s="18"/>
      <c r="R42" s="18">
        <v>0</v>
      </c>
      <c r="S42" s="18"/>
      <c r="T42" s="18">
        <v>0</v>
      </c>
      <c r="U42" s="18"/>
      <c r="V42" s="18">
        <v>0</v>
      </c>
      <c r="W42" s="18"/>
      <c r="X42" s="18">
        <v>0</v>
      </c>
      <c r="Y42" s="18"/>
      <c r="Z42" s="18">
        <v>0</v>
      </c>
      <c r="AA42" s="18"/>
      <c r="AB42" s="37">
        <f t="shared" si="9"/>
        <v>90659.73</v>
      </c>
      <c r="AC42" s="36"/>
      <c r="AD42" s="4">
        <v>90659.73</v>
      </c>
      <c r="AF42" s="4">
        <v>90659.73</v>
      </c>
      <c r="AG42" s="38">
        <f t="shared" si="7"/>
        <v>0</v>
      </c>
      <c r="HQ42" s="38" t="e">
        <f>#REF!+AO42+BG42+BX42+CP42+DF42</f>
        <v>#REF!</v>
      </c>
      <c r="HS42" s="38">
        <f>Z42+AQ42+BI42+BZ42</f>
        <v>0</v>
      </c>
      <c r="HY42" s="38">
        <f t="shared" si="10"/>
        <v>90659.73</v>
      </c>
    </row>
    <row r="43" spans="1:233" hidden="1" x14ac:dyDescent="0.25">
      <c r="A43" s="1" t="s">
        <v>70</v>
      </c>
      <c r="B43" s="49" t="s">
        <v>71</v>
      </c>
      <c r="D43" s="18"/>
      <c r="E43" s="18"/>
      <c r="F43" s="18">
        <v>0</v>
      </c>
      <c r="G43" s="18"/>
      <c r="H43" s="18">
        <v>0</v>
      </c>
      <c r="I43" s="18"/>
      <c r="J43" s="35">
        <f t="shared" si="8"/>
        <v>0</v>
      </c>
      <c r="K43" s="18"/>
      <c r="L43" s="18">
        <v>0</v>
      </c>
      <c r="M43" s="36"/>
      <c r="N43" s="18">
        <v>0</v>
      </c>
      <c r="O43" s="36"/>
      <c r="P43" s="18">
        <v>0</v>
      </c>
      <c r="Q43" s="18"/>
      <c r="R43" s="18">
        <v>0</v>
      </c>
      <c r="S43" s="18"/>
      <c r="T43" s="18">
        <v>0</v>
      </c>
      <c r="U43" s="18"/>
      <c r="V43" s="18">
        <v>0</v>
      </c>
      <c r="W43" s="18"/>
      <c r="X43" s="18">
        <v>0</v>
      </c>
      <c r="Y43" s="18"/>
      <c r="Z43" s="18">
        <v>0</v>
      </c>
      <c r="AA43" s="36"/>
      <c r="AB43" s="37">
        <f t="shared" si="9"/>
        <v>0</v>
      </c>
      <c r="AC43" s="36"/>
      <c r="AD43" s="4">
        <v>-5107601.2100000009</v>
      </c>
      <c r="AF43" s="4">
        <v>0</v>
      </c>
      <c r="AG43" s="38">
        <f t="shared" si="7"/>
        <v>0</v>
      </c>
      <c r="HQ43" s="38" t="e">
        <f>#REF!+AO43+BG43+BX43+CP43+DF43</f>
        <v>#REF!</v>
      </c>
      <c r="HS43" s="36">
        <f>Z43+AQ43+BI43+BZ43</f>
        <v>0</v>
      </c>
      <c r="HY43" s="38">
        <f t="shared" si="10"/>
        <v>0</v>
      </c>
    </row>
    <row r="44" spans="1:233" x14ac:dyDescent="0.25">
      <c r="B44" s="34"/>
      <c r="D44" s="18">
        <v>0</v>
      </c>
      <c r="E44" s="18"/>
      <c r="F44" s="18">
        <v>0</v>
      </c>
      <c r="G44" s="18"/>
      <c r="H44" s="18">
        <v>0</v>
      </c>
      <c r="I44" s="18"/>
      <c r="J44" s="35">
        <f t="shared" si="8"/>
        <v>0</v>
      </c>
      <c r="K44" s="18"/>
      <c r="L44" s="18">
        <v>0</v>
      </c>
      <c r="M44" s="36"/>
      <c r="N44" s="18">
        <v>0</v>
      </c>
      <c r="O44" s="36"/>
      <c r="P44" s="18">
        <v>0</v>
      </c>
      <c r="Q44" s="18"/>
      <c r="R44" s="18">
        <v>0</v>
      </c>
      <c r="S44" s="18"/>
      <c r="T44" s="18">
        <v>0</v>
      </c>
      <c r="U44" s="18"/>
      <c r="V44" s="18">
        <v>0</v>
      </c>
      <c r="W44" s="18"/>
      <c r="X44" s="18">
        <v>0</v>
      </c>
      <c r="Y44" s="18"/>
      <c r="Z44" s="18">
        <v>0</v>
      </c>
      <c r="AA44" s="18"/>
      <c r="AB44" s="37">
        <f>SUM(AB37:AB43)</f>
        <v>7058075.9100000001</v>
      </c>
      <c r="AC44" s="36"/>
      <c r="AD44" s="4">
        <f>SUM(AD37:AD42)</f>
        <v>6511093.2200000007</v>
      </c>
      <c r="AF44" s="4">
        <v>6726212.8100000005</v>
      </c>
      <c r="AG44" s="38">
        <f>AF44-AB44</f>
        <v>-331863.09999999963</v>
      </c>
      <c r="AH44" s="1" t="s">
        <v>31</v>
      </c>
      <c r="HQ44" s="38" t="e">
        <f>#REF!+AO44+BG44+BX44+CP44+DF44</f>
        <v>#REF!</v>
      </c>
      <c r="HS44" s="38">
        <f>Z44+AQ44+BI44+BZ44</f>
        <v>0</v>
      </c>
      <c r="HY44" s="38">
        <f t="shared" si="10"/>
        <v>6726212.8100000005</v>
      </c>
    </row>
    <row r="45" spans="1:233" x14ac:dyDescent="0.25">
      <c r="A45" s="1" t="s">
        <v>72</v>
      </c>
      <c r="B45" s="34" t="s">
        <v>73</v>
      </c>
      <c r="D45" s="18">
        <v>0</v>
      </c>
      <c r="E45" s="18"/>
      <c r="F45" s="18">
        <v>0</v>
      </c>
      <c r="G45" s="18"/>
      <c r="H45" s="18">
        <v>0</v>
      </c>
      <c r="I45" s="18"/>
      <c r="J45" s="35">
        <f t="shared" si="8"/>
        <v>0</v>
      </c>
      <c r="K45" s="18"/>
      <c r="L45" s="18">
        <v>-3821482.4000000004</v>
      </c>
      <c r="M45" s="36"/>
      <c r="N45" s="18">
        <v>0</v>
      </c>
      <c r="O45" s="36"/>
      <c r="P45" s="18">
        <v>-1734554.9</v>
      </c>
      <c r="Q45" s="18"/>
      <c r="R45" s="18">
        <v>-75627.290000000008</v>
      </c>
      <c r="S45" s="18"/>
      <c r="T45" s="18">
        <v>0</v>
      </c>
      <c r="U45" s="18"/>
      <c r="V45" s="18">
        <v>-1031.5999999999999</v>
      </c>
      <c r="W45" s="18"/>
      <c r="X45" s="18">
        <v>0</v>
      </c>
      <c r="Y45" s="18"/>
      <c r="Z45" s="18">
        <v>0</v>
      </c>
      <c r="AA45" s="18"/>
      <c r="AB45" s="37">
        <f t="shared" si="9"/>
        <v>-5632696.1900000004</v>
      </c>
      <c r="AC45" s="36"/>
      <c r="AD45" s="4">
        <v>-5175154.83</v>
      </c>
      <c r="AF45" s="4">
        <v>-5456997.7800000003</v>
      </c>
      <c r="AG45" s="39">
        <f>AF45-AB45</f>
        <v>175698.41000000015</v>
      </c>
      <c r="AH45" s="1" t="s">
        <v>31</v>
      </c>
      <c r="HQ45" s="38" t="e">
        <f>#REF!+AO45+BG45+BX45+CP45+DF45</f>
        <v>#REF!</v>
      </c>
      <c r="HY45" s="38">
        <f t="shared" si="10"/>
        <v>-5456997.7800000003</v>
      </c>
    </row>
    <row r="46" spans="1:233" x14ac:dyDescent="0.25">
      <c r="B46" s="40"/>
      <c r="D46" s="41">
        <f>SUM(D37:D45)</f>
        <v>0</v>
      </c>
      <c r="E46" s="18"/>
      <c r="F46" s="41">
        <f>SUM(F37:F45)</f>
        <v>0</v>
      </c>
      <c r="G46" s="18"/>
      <c r="H46" s="41">
        <f>SUM(H37:H45)</f>
        <v>0</v>
      </c>
      <c r="I46" s="18"/>
      <c r="J46" s="42">
        <f>SUM(D46:H46)</f>
        <v>0</v>
      </c>
      <c r="K46" s="18"/>
      <c r="L46" s="41">
        <f>SUM(L37:L45)</f>
        <v>632275.19000000041</v>
      </c>
      <c r="M46" s="36"/>
      <c r="N46" s="41">
        <f>SUM(N37:N45)</f>
        <v>0</v>
      </c>
      <c r="O46" s="36"/>
      <c r="P46" s="41">
        <f>SUM(P37:P45)</f>
        <v>236648.02000000002</v>
      </c>
      <c r="Q46" s="18"/>
      <c r="R46" s="41">
        <f>SUM(R37:R45)</f>
        <v>543290.10999999987</v>
      </c>
      <c r="S46" s="18"/>
      <c r="T46" s="41">
        <f>SUM(T37:T45)</f>
        <v>0</v>
      </c>
      <c r="U46" s="18"/>
      <c r="V46" s="41">
        <f>SUM(V37:V45)</f>
        <v>13166.4</v>
      </c>
      <c r="W46" s="18"/>
      <c r="X46" s="41">
        <f>SUM(X37:X45)</f>
        <v>0</v>
      </c>
      <c r="Y46" s="18"/>
      <c r="Z46" s="41">
        <f>SUM(Z37:Z45)</f>
        <v>0</v>
      </c>
      <c r="AA46" s="18"/>
      <c r="AB46" s="43">
        <f>AB44+AB45</f>
        <v>1425379.7199999997</v>
      </c>
      <c r="AC46" s="36"/>
      <c r="AD46" s="41">
        <f>AD44+AD45</f>
        <v>1335938.3900000006</v>
      </c>
      <c r="AF46" s="41">
        <v>1269215.0300000003</v>
      </c>
      <c r="HQ46" s="38" t="e">
        <f>#REF!+AO46+BG46+BX46+CP46+DF46</f>
        <v>#REF!</v>
      </c>
      <c r="HS46" s="38">
        <f>Z46+AQ46+BI46+BZ46</f>
        <v>0</v>
      </c>
      <c r="HY46" s="38">
        <f t="shared" si="10"/>
        <v>1269215.0300000003</v>
      </c>
    </row>
    <row r="47" spans="1:233" hidden="1" x14ac:dyDescent="0.25">
      <c r="B47" s="34"/>
      <c r="D47" s="18"/>
      <c r="E47" s="18"/>
      <c r="F47" s="18"/>
      <c r="G47" s="36"/>
      <c r="H47" s="36"/>
      <c r="I47" s="36"/>
      <c r="J47" s="44"/>
      <c r="K47" s="18"/>
      <c r="L47" s="18"/>
      <c r="M47" s="36"/>
      <c r="N47" s="18"/>
      <c r="O47" s="36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36"/>
      <c r="AA47" s="36"/>
      <c r="AB47" s="37"/>
      <c r="AC47" s="36"/>
      <c r="AD47" s="4">
        <v>554829.67000000004</v>
      </c>
      <c r="AG47" s="39"/>
      <c r="HQ47" s="38" t="e">
        <f>#REF!+AO47+BG47+BX47+CP47+DF47</f>
        <v>#REF!</v>
      </c>
      <c r="HS47" s="36">
        <f>Z47+AQ47+BI47+BZ47</f>
        <v>0</v>
      </c>
      <c r="HY47" s="38">
        <f t="shared" si="10"/>
        <v>0</v>
      </c>
    </row>
    <row r="48" spans="1:233" x14ac:dyDescent="0.25">
      <c r="B48" s="47" t="s">
        <v>74</v>
      </c>
      <c r="D48" s="18"/>
      <c r="E48" s="18"/>
      <c r="F48" s="18"/>
      <c r="G48" s="36"/>
      <c r="H48" s="36"/>
      <c r="I48" s="36"/>
      <c r="J48" s="44"/>
      <c r="K48" s="18"/>
      <c r="L48" s="18"/>
      <c r="M48" s="36"/>
      <c r="N48" s="18"/>
      <c r="O48" s="36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36"/>
      <c r="AA48" s="36"/>
      <c r="AB48" s="37"/>
      <c r="AC48" s="36"/>
      <c r="AG48" s="39"/>
      <c r="HS48" s="1">
        <f>ROUND(SUM(HS49:HS57),2)</f>
        <v>0</v>
      </c>
    </row>
    <row r="49" spans="1:233" x14ac:dyDescent="0.25">
      <c r="A49" s="1" t="s">
        <v>75</v>
      </c>
      <c r="B49" s="34" t="s">
        <v>76</v>
      </c>
      <c r="D49" s="18">
        <v>33327</v>
      </c>
      <c r="E49" s="18"/>
      <c r="F49" s="18">
        <v>0</v>
      </c>
      <c r="G49" s="18"/>
      <c r="H49" s="18">
        <v>0</v>
      </c>
      <c r="I49" s="18"/>
      <c r="J49" s="35">
        <f>SUM(D49:H49)</f>
        <v>33327</v>
      </c>
      <c r="K49" s="18"/>
      <c r="L49" s="18">
        <v>451856.42</v>
      </c>
      <c r="M49" s="36"/>
      <c r="N49" s="18">
        <v>0</v>
      </c>
      <c r="O49" s="36"/>
      <c r="P49" s="18">
        <v>98775.65</v>
      </c>
      <c r="Q49" s="18"/>
      <c r="R49" s="18">
        <v>153641.85</v>
      </c>
      <c r="S49" s="18"/>
      <c r="T49" s="18">
        <v>23224.799999999999</v>
      </c>
      <c r="U49" s="18"/>
      <c r="V49" s="18">
        <v>0</v>
      </c>
      <c r="W49" s="18"/>
      <c r="X49" s="18">
        <v>0</v>
      </c>
      <c r="Y49" s="18"/>
      <c r="Z49" s="18">
        <v>0</v>
      </c>
      <c r="AA49" s="18"/>
      <c r="AB49" s="37">
        <f>SUM(J49:AA49)</f>
        <v>760825.72</v>
      </c>
      <c r="AC49" s="36"/>
      <c r="AD49" s="4">
        <v>572429.67000000004</v>
      </c>
      <c r="AF49" s="4">
        <v>704273.91999999993</v>
      </c>
      <c r="AG49" s="38">
        <f>AF49-AB49</f>
        <v>-56551.800000000047</v>
      </c>
      <c r="AH49" s="1" t="s">
        <v>77</v>
      </c>
      <c r="HQ49" s="38" t="e">
        <f>#REF!+AO49+BG49+BX49+CP49+DF49</f>
        <v>#REF!</v>
      </c>
      <c r="HY49" s="38">
        <f t="shared" ref="HY49:HY57" si="11">AF49+AW49+BN49+CF49+CV49+DL49+EB49+ER49</f>
        <v>704273.91999999993</v>
      </c>
    </row>
    <row r="50" spans="1:233" x14ac:dyDescent="0.25">
      <c r="A50" s="1" t="s">
        <v>78</v>
      </c>
      <c r="B50" s="34" t="s">
        <v>79</v>
      </c>
      <c r="D50" s="18">
        <v>0</v>
      </c>
      <c r="E50" s="18"/>
      <c r="F50" s="18">
        <v>0</v>
      </c>
      <c r="G50" s="18"/>
      <c r="H50" s="18">
        <v>0</v>
      </c>
      <c r="I50" s="18"/>
      <c r="J50" s="35">
        <f>SUM(D50:H50)</f>
        <v>0</v>
      </c>
      <c r="K50" s="18"/>
      <c r="L50" s="18">
        <v>-368100.48</v>
      </c>
      <c r="M50" s="36"/>
      <c r="N50" s="18">
        <v>0</v>
      </c>
      <c r="O50" s="36"/>
      <c r="P50" s="18">
        <v>-92147.95</v>
      </c>
      <c r="Q50" s="18"/>
      <c r="R50" s="18">
        <v>-37011.89</v>
      </c>
      <c r="S50" s="18"/>
      <c r="T50" s="18">
        <v>0</v>
      </c>
      <c r="U50" s="18"/>
      <c r="V50" s="18">
        <v>0</v>
      </c>
      <c r="W50" s="18"/>
      <c r="X50" s="18">
        <v>0</v>
      </c>
      <c r="Y50" s="18"/>
      <c r="Z50" s="18">
        <v>0</v>
      </c>
      <c r="AA50" s="18"/>
      <c r="AB50" s="37">
        <f>SUM(L50:AA50)</f>
        <v>-497260.32</v>
      </c>
      <c r="AC50" s="36"/>
      <c r="AD50" s="4">
        <v>-423025.48</v>
      </c>
      <c r="AF50" s="4">
        <v>-466799.16000000003</v>
      </c>
      <c r="AG50" s="39">
        <f>AF50-AB50</f>
        <v>30461.159999999974</v>
      </c>
      <c r="AH50" s="1" t="s">
        <v>31</v>
      </c>
      <c r="HQ50" s="38" t="e">
        <f>#REF!+AO50+BG50+BX50+CP50+DF50</f>
        <v>#REF!</v>
      </c>
      <c r="HY50" s="38">
        <f t="shared" si="11"/>
        <v>-466799.16000000003</v>
      </c>
    </row>
    <row r="51" spans="1:233" x14ac:dyDescent="0.25">
      <c r="B51" s="34"/>
      <c r="D51" s="41">
        <f>SUM(D49:D50)</f>
        <v>33327</v>
      </c>
      <c r="E51" s="18"/>
      <c r="F51" s="41">
        <f>SUM(F49:F50)</f>
        <v>0</v>
      </c>
      <c r="G51" s="18"/>
      <c r="H51" s="41">
        <f>SUM(H49:H50)</f>
        <v>0</v>
      </c>
      <c r="I51" s="18"/>
      <c r="J51" s="42">
        <f>SUM(D51:H51)</f>
        <v>33327</v>
      </c>
      <c r="K51" s="18"/>
      <c r="L51" s="41">
        <f>SUM(L49:L50)</f>
        <v>83755.94</v>
      </c>
      <c r="M51" s="36"/>
      <c r="N51" s="41">
        <f>SUM(N49:N50)</f>
        <v>0</v>
      </c>
      <c r="O51" s="36"/>
      <c r="P51" s="41">
        <f>SUM(P49:P50)</f>
        <v>6627.6999999999971</v>
      </c>
      <c r="Q51" s="18"/>
      <c r="R51" s="41">
        <f>SUM(R49:R50)</f>
        <v>116629.96</v>
      </c>
      <c r="S51" s="18"/>
      <c r="T51" s="41">
        <f>SUM(T49:T50)</f>
        <v>23224.799999999999</v>
      </c>
      <c r="U51" s="18"/>
      <c r="V51" s="41">
        <f>SUM(V49:V50)</f>
        <v>0</v>
      </c>
      <c r="W51" s="18"/>
      <c r="X51" s="41">
        <f>SUM(X49:X50)</f>
        <v>0</v>
      </c>
      <c r="Y51" s="18"/>
      <c r="Z51" s="41">
        <f>SUM(Z49:Z50)</f>
        <v>0</v>
      </c>
      <c r="AA51" s="18"/>
      <c r="AB51" s="43">
        <f>SUM(AB49:AB50)</f>
        <v>263565.39999999997</v>
      </c>
      <c r="AC51" s="36"/>
      <c r="AD51" s="41">
        <f>AD49+AD50</f>
        <v>149404.19000000006</v>
      </c>
      <c r="AF51" s="41">
        <v>237474.75999999989</v>
      </c>
      <c r="AG51" s="39"/>
      <c r="HQ51" s="38" t="e">
        <f>#REF!+AO51+BG51+BX51+CP51+DF51</f>
        <v>#REF!</v>
      </c>
      <c r="HY51" s="38">
        <f t="shared" si="11"/>
        <v>237474.75999999989</v>
      </c>
    </row>
    <row r="52" spans="1:233" x14ac:dyDescent="0.25">
      <c r="D52" s="36"/>
      <c r="E52" s="36"/>
      <c r="F52" s="36"/>
      <c r="G52" s="36"/>
      <c r="H52" s="36"/>
      <c r="I52" s="36"/>
      <c r="J52" s="44"/>
      <c r="K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46"/>
      <c r="AC52" s="36"/>
      <c r="HQ52" s="38" t="e">
        <f>#REF!+AO52+BG52+BX52+CP52+DF52</f>
        <v>#REF!</v>
      </c>
      <c r="HS52" s="36">
        <f>Z52+AQ52+BI52+BZ52</f>
        <v>0</v>
      </c>
      <c r="HY52" s="38">
        <f t="shared" si="11"/>
        <v>0</v>
      </c>
    </row>
    <row r="53" spans="1:233" ht="13.8" thickBot="1" x14ac:dyDescent="0.3">
      <c r="D53" s="50">
        <f>D26+D33+D46+D51</f>
        <v>1033327</v>
      </c>
      <c r="E53" s="18"/>
      <c r="F53" s="50">
        <f>F26+F33+F46+F51</f>
        <v>1306635.33</v>
      </c>
      <c r="G53" s="18"/>
      <c r="H53" s="50">
        <f>H26+H33+H46+H51</f>
        <v>210247.57</v>
      </c>
      <c r="I53" s="18"/>
      <c r="J53" s="51">
        <f>J26+J33+J46+J51</f>
        <v>2550209.9</v>
      </c>
      <c r="K53" s="18"/>
      <c r="L53" s="50">
        <f>L26+L33+L46+L51</f>
        <v>4411379.7700000005</v>
      </c>
      <c r="M53" s="36"/>
      <c r="N53" s="50">
        <f>N26+N33+N46+N51</f>
        <v>934819.74000000022</v>
      </c>
      <c r="O53" s="36"/>
      <c r="P53" s="50">
        <f>P26+P33+P46+P51</f>
        <v>21418158.239999995</v>
      </c>
      <c r="Q53" s="18"/>
      <c r="R53" s="50">
        <f>R26+R33+R46+R51</f>
        <v>7524473.1799999988</v>
      </c>
      <c r="S53" s="18"/>
      <c r="T53" s="50">
        <f>T26+T33+T46+T51</f>
        <v>4538657.0999999996</v>
      </c>
      <c r="U53" s="18"/>
      <c r="V53" s="50">
        <f>V26+V33+V46+V51</f>
        <v>76045.399999999994</v>
      </c>
      <c r="W53" s="18"/>
      <c r="X53" s="50">
        <f>X26+X33+X46+X51</f>
        <v>231034.06</v>
      </c>
      <c r="Y53" s="18"/>
      <c r="Z53" s="50">
        <f>Z26+Z33+Z46+Z51</f>
        <v>5045838.0200000005</v>
      </c>
      <c r="AA53" s="18"/>
      <c r="AB53" s="52">
        <f>SUM(AB26+AB33+AB46+AB51)</f>
        <v>46730615.409999989</v>
      </c>
      <c r="AC53" s="50">
        <f t="shared" ref="AC53" si="12">SUM(AC26+AC33+AC46+AC51)</f>
        <v>0</v>
      </c>
      <c r="AD53" s="50">
        <f>AD26+AD33+AD46+AD51</f>
        <v>47269046.519999996</v>
      </c>
      <c r="AF53" s="4">
        <f>AF26+AF33+AF46+AF51</f>
        <v>35435691.100000001</v>
      </c>
      <c r="HQ53" s="38" t="e">
        <f>#REF!+AO53+BG53+BX53+CP53+DF53</f>
        <v>#REF!</v>
      </c>
      <c r="HY53" s="38">
        <f t="shared" si="11"/>
        <v>35435691.100000001</v>
      </c>
    </row>
    <row r="54" spans="1:233" ht="11.25" customHeight="1" thickTop="1" x14ac:dyDescent="0.25">
      <c r="D54" s="53"/>
      <c r="E54" s="53"/>
      <c r="F54" s="53"/>
      <c r="G54" s="36"/>
      <c r="H54" s="36"/>
      <c r="I54" s="36"/>
      <c r="J54" s="44"/>
      <c r="K54" s="53"/>
      <c r="L54" s="53"/>
      <c r="M54" s="36"/>
      <c r="N54" s="36"/>
      <c r="O54" s="36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36"/>
      <c r="AA54" s="36"/>
      <c r="AB54" s="54"/>
      <c r="AC54" s="36"/>
      <c r="HQ54" s="38" t="e">
        <f>#REF!+AO54+BG54+BX54+CP54+DF54</f>
        <v>#REF!</v>
      </c>
      <c r="HY54" s="38">
        <f t="shared" si="11"/>
        <v>0</v>
      </c>
    </row>
    <row r="55" spans="1:233" x14ac:dyDescent="0.25">
      <c r="B55" s="31" t="s">
        <v>80</v>
      </c>
      <c r="D55" s="36"/>
      <c r="E55" s="36"/>
      <c r="F55" s="36"/>
      <c r="G55" s="36"/>
      <c r="H55" s="36"/>
      <c r="I55" s="36"/>
      <c r="J55" s="44"/>
      <c r="K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46"/>
      <c r="AC55" s="36"/>
      <c r="HQ55" s="38" t="e">
        <f>#REF!+AO55+BG55+BX55+CP55+DF55</f>
        <v>#REF!</v>
      </c>
      <c r="HY55" s="38">
        <f t="shared" si="11"/>
        <v>0</v>
      </c>
    </row>
    <row r="56" spans="1:233" x14ac:dyDescent="0.25">
      <c r="B56" s="32" t="s">
        <v>20</v>
      </c>
      <c r="D56" s="36"/>
      <c r="E56" s="36"/>
      <c r="F56" s="36"/>
      <c r="G56" s="36"/>
      <c r="H56" s="36"/>
      <c r="I56" s="36"/>
      <c r="J56" s="44"/>
      <c r="K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46"/>
      <c r="AC56" s="36"/>
      <c r="HQ56" s="38" t="e">
        <f>#REF!+AO56+BG56+BX56+CP56+DF56</f>
        <v>#REF!</v>
      </c>
      <c r="HY56" s="38">
        <f t="shared" si="11"/>
        <v>0</v>
      </c>
    </row>
    <row r="57" spans="1:233" x14ac:dyDescent="0.25">
      <c r="A57" s="1" t="s">
        <v>81</v>
      </c>
      <c r="B57" s="34" t="s">
        <v>82</v>
      </c>
      <c r="D57" s="18">
        <v>33327</v>
      </c>
      <c r="E57" s="18"/>
      <c r="F57" s="18">
        <v>0</v>
      </c>
      <c r="G57" s="18"/>
      <c r="H57" s="18">
        <v>0</v>
      </c>
      <c r="I57" s="18"/>
      <c r="J57" s="35">
        <f>SUM(D57:H57)</f>
        <v>33327</v>
      </c>
      <c r="K57" s="18"/>
      <c r="L57" s="18">
        <v>239878.37</v>
      </c>
      <c r="M57" s="36"/>
      <c r="N57" s="18">
        <v>4224</v>
      </c>
      <c r="O57" s="18"/>
      <c r="P57" s="18">
        <v>560295.63</v>
      </c>
      <c r="Q57" s="18"/>
      <c r="R57" s="18">
        <v>1206678.04</v>
      </c>
      <c r="S57" s="18"/>
      <c r="T57" s="18">
        <v>32369</v>
      </c>
      <c r="U57" s="18"/>
      <c r="V57" s="18">
        <v>0</v>
      </c>
      <c r="W57" s="18"/>
      <c r="X57" s="18">
        <v>1200</v>
      </c>
      <c r="Y57" s="18"/>
      <c r="Z57" s="18">
        <v>0</v>
      </c>
      <c r="AA57" s="18"/>
      <c r="AB57" s="37">
        <f>SUM(J57:AA57)</f>
        <v>2077972.04</v>
      </c>
      <c r="AC57" s="36"/>
      <c r="AD57" s="4">
        <v>1115373.83</v>
      </c>
      <c r="AF57" s="4">
        <v>1671252.3699999999</v>
      </c>
      <c r="AG57" s="38">
        <f t="shared" ref="AG57:AG66" si="13">AB57-AF57</f>
        <v>406719.67000000016</v>
      </c>
      <c r="AH57" s="1" t="s">
        <v>31</v>
      </c>
      <c r="HQ57" s="38" t="e">
        <f>#REF!+AO57+BG57+BX57+CP57+DF57</f>
        <v>#REF!</v>
      </c>
      <c r="HY57" s="38">
        <f t="shared" si="11"/>
        <v>1671252.3699999999</v>
      </c>
    </row>
    <row r="58" spans="1:233" x14ac:dyDescent="0.25">
      <c r="A58" s="1" t="s">
        <v>83</v>
      </c>
      <c r="B58" s="34" t="s">
        <v>84</v>
      </c>
      <c r="D58" s="18">
        <v>0</v>
      </c>
      <c r="E58" s="18"/>
      <c r="F58" s="18">
        <v>0</v>
      </c>
      <c r="G58" s="18"/>
      <c r="H58" s="18">
        <v>0</v>
      </c>
      <c r="I58" s="18"/>
      <c r="J58" s="35">
        <f t="shared" ref="J58:J66" si="14">SUM(D58:H58)</f>
        <v>0</v>
      </c>
      <c r="K58" s="18"/>
      <c r="L58" s="18">
        <v>34.64</v>
      </c>
      <c r="M58" s="36"/>
      <c r="N58" s="18">
        <v>0</v>
      </c>
      <c r="O58" s="18"/>
      <c r="P58" s="18">
        <v>495559.63</v>
      </c>
      <c r="Q58" s="18"/>
      <c r="R58" s="18">
        <v>522.94000000000005</v>
      </c>
      <c r="S58" s="18"/>
      <c r="T58" s="18">
        <v>62496.83</v>
      </c>
      <c r="U58" s="18"/>
      <c r="V58" s="18">
        <v>0</v>
      </c>
      <c r="W58" s="18"/>
      <c r="X58" s="18">
        <v>0</v>
      </c>
      <c r="Y58" s="18"/>
      <c r="Z58" s="18">
        <v>76.25</v>
      </c>
      <c r="AA58" s="18"/>
      <c r="AB58" s="37">
        <f t="shared" ref="AB58:AB66" si="15">SUM(J58:AA58)</f>
        <v>558690.29</v>
      </c>
      <c r="AC58" s="36"/>
      <c r="AD58" s="4">
        <v>528491.41</v>
      </c>
      <c r="AF58" s="4">
        <v>624878.81000000006</v>
      </c>
      <c r="AG58" s="38">
        <f t="shared" si="13"/>
        <v>-66188.520000000019</v>
      </c>
      <c r="AH58" s="1" t="s">
        <v>31</v>
      </c>
    </row>
    <row r="59" spans="1:233" x14ac:dyDescent="0.25">
      <c r="A59" s="1" t="s">
        <v>85</v>
      </c>
      <c r="B59" s="34" t="s">
        <v>86</v>
      </c>
      <c r="D59" s="18">
        <v>0</v>
      </c>
      <c r="E59" s="18"/>
      <c r="F59" s="18">
        <v>60.78</v>
      </c>
      <c r="G59" s="18"/>
      <c r="H59" s="18">
        <v>3182.79</v>
      </c>
      <c r="I59" s="18"/>
      <c r="J59" s="35">
        <f t="shared" si="14"/>
        <v>3243.57</v>
      </c>
      <c r="K59" s="18"/>
      <c r="L59" s="18">
        <v>247.5</v>
      </c>
      <c r="M59" s="36"/>
      <c r="N59" s="18">
        <v>41.31</v>
      </c>
      <c r="O59" s="18"/>
      <c r="P59" s="18">
        <v>52725.939999999988</v>
      </c>
      <c r="Q59" s="18"/>
      <c r="R59" s="18">
        <v>1133.21</v>
      </c>
      <c r="S59" s="18"/>
      <c r="T59" s="18">
        <v>208.97</v>
      </c>
      <c r="U59" s="18"/>
      <c r="V59" s="18">
        <v>0</v>
      </c>
      <c r="W59" s="18"/>
      <c r="X59" s="18">
        <v>11.27</v>
      </c>
      <c r="Y59" s="18"/>
      <c r="Z59" s="18">
        <v>469.24</v>
      </c>
      <c r="AA59" s="18"/>
      <c r="AB59" s="37">
        <f t="shared" si="15"/>
        <v>58081.00999999998</v>
      </c>
      <c r="AC59" s="36"/>
      <c r="AD59" s="4">
        <v>1005062.02</v>
      </c>
      <c r="AF59" s="4">
        <v>98837.27</v>
      </c>
      <c r="AG59" s="38">
        <f t="shared" si="13"/>
        <v>-40756.260000000024</v>
      </c>
      <c r="AH59" s="1" t="s">
        <v>31</v>
      </c>
      <c r="HQ59" s="38" t="e">
        <f>#REF!+AO59+BG59+BX59+CP59+DF59</f>
        <v>#REF!</v>
      </c>
      <c r="HS59" s="38">
        <f>Z59+AQ59+BI59+BZ59</f>
        <v>469.24</v>
      </c>
      <c r="HY59" s="38">
        <f t="shared" ref="HY59:HY64" si="16">AF59+AW59+BN59+CF59+CV59+DL59+EB59+ER59</f>
        <v>98837.27</v>
      </c>
    </row>
    <row r="60" spans="1:233" x14ac:dyDescent="0.25">
      <c r="A60" s="1" t="s">
        <v>87</v>
      </c>
      <c r="B60" s="34" t="s">
        <v>88</v>
      </c>
      <c r="D60" s="18">
        <v>0</v>
      </c>
      <c r="E60" s="18"/>
      <c r="F60" s="18">
        <v>0</v>
      </c>
      <c r="G60" s="18"/>
      <c r="H60" s="18">
        <v>0</v>
      </c>
      <c r="I60" s="18"/>
      <c r="J60" s="35">
        <f t="shared" si="14"/>
        <v>0</v>
      </c>
      <c r="K60" s="18"/>
      <c r="L60" s="18">
        <v>0</v>
      </c>
      <c r="M60" s="36"/>
      <c r="N60" s="18">
        <v>0</v>
      </c>
      <c r="O60" s="18"/>
      <c r="P60" s="18">
        <v>574767.30000000005</v>
      </c>
      <c r="Q60" s="18"/>
      <c r="R60" s="18">
        <v>0</v>
      </c>
      <c r="S60" s="18"/>
      <c r="T60" s="18">
        <v>93969.45</v>
      </c>
      <c r="U60" s="18"/>
      <c r="V60" s="18">
        <v>2200</v>
      </c>
      <c r="W60" s="18"/>
      <c r="X60" s="18">
        <v>0</v>
      </c>
      <c r="Y60" s="18"/>
      <c r="Z60" s="18">
        <v>0</v>
      </c>
      <c r="AA60" s="18"/>
      <c r="AB60" s="37">
        <f t="shared" si="15"/>
        <v>670936.75</v>
      </c>
      <c r="AC60" s="36"/>
      <c r="AD60" s="4">
        <v>569760.72</v>
      </c>
      <c r="AF60" s="4">
        <v>577445.37</v>
      </c>
      <c r="AG60" s="38">
        <f t="shared" si="13"/>
        <v>93491.38</v>
      </c>
      <c r="AH60" s="1" t="s">
        <v>31</v>
      </c>
      <c r="HQ60" s="38" t="e">
        <f>#REF!+AO60+BG60+BX60+CP60+DF60</f>
        <v>#REF!</v>
      </c>
      <c r="HS60" s="38">
        <f>Z60+AQ60+BI60+BZ60</f>
        <v>0</v>
      </c>
      <c r="HY60" s="38">
        <f t="shared" si="16"/>
        <v>577445.37</v>
      </c>
    </row>
    <row r="61" spans="1:233" x14ac:dyDescent="0.25">
      <c r="A61" s="1" t="s">
        <v>89</v>
      </c>
      <c r="B61" s="34" t="s">
        <v>90</v>
      </c>
      <c r="D61" s="18">
        <v>0</v>
      </c>
      <c r="E61" s="18"/>
      <c r="F61" s="18">
        <v>0</v>
      </c>
      <c r="G61" s="18"/>
      <c r="H61" s="18">
        <v>0</v>
      </c>
      <c r="I61" s="18"/>
      <c r="J61" s="35">
        <f t="shared" si="14"/>
        <v>0</v>
      </c>
      <c r="K61" s="18"/>
      <c r="L61" s="18">
        <v>0</v>
      </c>
      <c r="M61" s="36"/>
      <c r="N61" s="18">
        <v>0</v>
      </c>
      <c r="O61" s="18"/>
      <c r="P61" s="18">
        <v>1412537.84</v>
      </c>
      <c r="Q61" s="18"/>
      <c r="R61" s="18">
        <v>0</v>
      </c>
      <c r="S61" s="18"/>
      <c r="T61" s="18">
        <v>80935.48</v>
      </c>
      <c r="U61" s="18"/>
      <c r="V61" s="18">
        <v>0</v>
      </c>
      <c r="W61" s="18"/>
      <c r="X61" s="18">
        <v>0</v>
      </c>
      <c r="Y61" s="18"/>
      <c r="Z61" s="18">
        <v>0</v>
      </c>
      <c r="AA61" s="18"/>
      <c r="AB61" s="37">
        <f t="shared" si="15"/>
        <v>1493473.32</v>
      </c>
      <c r="AC61" s="36"/>
      <c r="AD61" s="4">
        <v>1444010.4</v>
      </c>
      <c r="AF61" s="4">
        <v>1314671.5299999998</v>
      </c>
      <c r="AG61" s="38">
        <f t="shared" si="13"/>
        <v>178801.79000000027</v>
      </c>
      <c r="AH61" s="1" t="s">
        <v>31</v>
      </c>
      <c r="HQ61" s="38" t="e">
        <f>#REF!+AO61+BG61+BX61+CP61+DF61</f>
        <v>#REF!</v>
      </c>
      <c r="HS61" s="38">
        <f>Z61+AQ61+BI61+BZ61</f>
        <v>0</v>
      </c>
      <c r="HY61" s="38">
        <f t="shared" si="16"/>
        <v>1314671.5299999998</v>
      </c>
    </row>
    <row r="62" spans="1:233" x14ac:dyDescent="0.25">
      <c r="A62" s="1" t="s">
        <v>91</v>
      </c>
      <c r="B62" s="34" t="s">
        <v>92</v>
      </c>
      <c r="D62" s="18">
        <v>0</v>
      </c>
      <c r="E62" s="18"/>
      <c r="F62" s="18">
        <v>0</v>
      </c>
      <c r="G62" s="18"/>
      <c r="H62" s="18">
        <v>0</v>
      </c>
      <c r="I62" s="18"/>
      <c r="J62" s="35">
        <f t="shared" si="14"/>
        <v>0</v>
      </c>
      <c r="K62" s="18"/>
      <c r="L62" s="18">
        <v>22806.47</v>
      </c>
      <c r="M62" s="36"/>
      <c r="N62" s="18">
        <v>0</v>
      </c>
      <c r="O62" s="18"/>
      <c r="P62" s="18">
        <v>64393.760000000002</v>
      </c>
      <c r="Q62" s="18"/>
      <c r="R62" s="18">
        <v>0</v>
      </c>
      <c r="S62" s="18"/>
      <c r="T62" s="18">
        <v>0</v>
      </c>
      <c r="U62" s="18"/>
      <c r="V62" s="18">
        <v>0</v>
      </c>
      <c r="W62" s="18"/>
      <c r="X62" s="18">
        <v>0</v>
      </c>
      <c r="Y62" s="18"/>
      <c r="Z62" s="18">
        <v>0</v>
      </c>
      <c r="AA62" s="18"/>
      <c r="AB62" s="37">
        <f t="shared" si="15"/>
        <v>87200.23000000001</v>
      </c>
      <c r="AC62" s="36"/>
      <c r="AD62" s="4">
        <v>0</v>
      </c>
      <c r="AF62" s="4">
        <v>543177.87</v>
      </c>
      <c r="AG62" s="38">
        <f t="shared" si="13"/>
        <v>-455977.64</v>
      </c>
      <c r="AH62" s="1" t="s">
        <v>31</v>
      </c>
      <c r="HQ62" s="38" t="e">
        <f>#REF!+AO62+BG62+BX62+CP62+DF62</f>
        <v>#REF!</v>
      </c>
      <c r="HS62" s="38">
        <f>Z62+AQ62+BI62+BZ62</f>
        <v>0</v>
      </c>
      <c r="HY62" s="38">
        <f t="shared" si="16"/>
        <v>543177.87</v>
      </c>
    </row>
    <row r="63" spans="1:233" x14ac:dyDescent="0.25">
      <c r="A63" s="1" t="s">
        <v>93</v>
      </c>
      <c r="B63" s="34" t="s">
        <v>94</v>
      </c>
      <c r="D63" s="18">
        <f>1000000-33327</f>
        <v>966673</v>
      </c>
      <c r="E63" s="18"/>
      <c r="F63" s="18">
        <v>0</v>
      </c>
      <c r="G63" s="18"/>
      <c r="H63" s="18">
        <v>0</v>
      </c>
      <c r="I63" s="18"/>
      <c r="J63" s="35">
        <f t="shared" si="14"/>
        <v>966673</v>
      </c>
      <c r="K63" s="18"/>
      <c r="L63" s="18">
        <v>0</v>
      </c>
      <c r="M63" s="36"/>
      <c r="N63" s="18">
        <v>0</v>
      </c>
      <c r="O63" s="18"/>
      <c r="P63" s="18">
        <v>16227112.719999999</v>
      </c>
      <c r="Q63" s="18"/>
      <c r="R63" s="18">
        <v>0</v>
      </c>
      <c r="S63" s="18"/>
      <c r="T63" s="18">
        <v>0</v>
      </c>
      <c r="U63" s="18"/>
      <c r="V63" s="18">
        <v>-14198</v>
      </c>
      <c r="W63" s="18"/>
      <c r="X63" s="18">
        <v>0</v>
      </c>
      <c r="Y63" s="18"/>
      <c r="Z63" s="18">
        <v>0</v>
      </c>
      <c r="AA63" s="18"/>
      <c r="AB63" s="37">
        <f t="shared" si="15"/>
        <v>17179587.719999999</v>
      </c>
      <c r="AC63" s="36"/>
      <c r="AD63" s="4">
        <v>14805354.67</v>
      </c>
      <c r="AF63" s="4">
        <v>2038655.6599999964</v>
      </c>
      <c r="AG63" s="38">
        <f t="shared" si="13"/>
        <v>15140932.060000002</v>
      </c>
      <c r="AH63" s="1" t="s">
        <v>31</v>
      </c>
      <c r="HQ63" s="38" t="e">
        <f>#REF!+AO63+BG63+BX63+CP63+DF63</f>
        <v>#REF!</v>
      </c>
      <c r="HS63" s="38">
        <f>Z63+AQ63+BI63+BZ63</f>
        <v>0</v>
      </c>
      <c r="HY63" s="38">
        <f t="shared" si="16"/>
        <v>2038655.6599999964</v>
      </c>
    </row>
    <row r="64" spans="1:233" hidden="1" x14ac:dyDescent="0.25">
      <c r="A64" s="1" t="s">
        <v>95</v>
      </c>
      <c r="B64" s="34" t="s">
        <v>96</v>
      </c>
      <c r="D64" s="18"/>
      <c r="E64" s="18"/>
      <c r="F64" s="18">
        <v>0</v>
      </c>
      <c r="G64" s="18"/>
      <c r="H64" s="18">
        <v>0</v>
      </c>
      <c r="I64" s="18"/>
      <c r="J64" s="35">
        <f t="shared" si="14"/>
        <v>0</v>
      </c>
      <c r="K64" s="18"/>
      <c r="L64" s="18">
        <v>0</v>
      </c>
      <c r="M64" s="36"/>
      <c r="N64" s="18">
        <v>0</v>
      </c>
      <c r="O64" s="18"/>
      <c r="P64" s="18">
        <v>0</v>
      </c>
      <c r="Q64" s="18"/>
      <c r="R64" s="18">
        <v>0</v>
      </c>
      <c r="S64" s="18"/>
      <c r="T64" s="18">
        <v>0</v>
      </c>
      <c r="U64" s="18"/>
      <c r="V64" s="18">
        <v>0</v>
      </c>
      <c r="W64" s="18"/>
      <c r="X64" s="18">
        <v>0</v>
      </c>
      <c r="Y64" s="18"/>
      <c r="Z64" s="18">
        <v>0</v>
      </c>
      <c r="AA64" s="18"/>
      <c r="AB64" s="37">
        <f t="shared" si="15"/>
        <v>0</v>
      </c>
      <c r="AC64" s="36"/>
      <c r="AD64" s="4">
        <v>0</v>
      </c>
      <c r="AF64" s="4">
        <v>0</v>
      </c>
      <c r="AG64" s="38">
        <f t="shared" si="13"/>
        <v>0</v>
      </c>
      <c r="HQ64" s="38" t="e">
        <f>#REF!+AO64+BG64+BX64+CP64+DF64</f>
        <v>#REF!</v>
      </c>
      <c r="HY64" s="38">
        <f t="shared" si="16"/>
        <v>0</v>
      </c>
    </row>
    <row r="65" spans="1:233" x14ac:dyDescent="0.25">
      <c r="A65" s="1" t="s">
        <v>97</v>
      </c>
      <c r="B65" s="34" t="s">
        <v>98</v>
      </c>
      <c r="D65" s="18">
        <v>0</v>
      </c>
      <c r="E65" s="18"/>
      <c r="F65" s="18">
        <v>-301444.42</v>
      </c>
      <c r="G65" s="18"/>
      <c r="H65" s="18">
        <v>-81784.02</v>
      </c>
      <c r="I65" s="18"/>
      <c r="J65" s="35">
        <f t="shared" si="14"/>
        <v>-383228.44</v>
      </c>
      <c r="K65" s="18"/>
      <c r="L65" s="18">
        <v>0</v>
      </c>
      <c r="M65" s="36"/>
      <c r="N65" s="18">
        <v>-7584933.2800000003</v>
      </c>
      <c r="O65" s="18"/>
      <c r="P65" s="18">
        <v>0</v>
      </c>
      <c r="Q65" s="18"/>
      <c r="R65" s="18">
        <v>-11030013.09</v>
      </c>
      <c r="S65" s="18"/>
      <c r="T65" s="18">
        <v>-255349.33</v>
      </c>
      <c r="U65" s="18"/>
      <c r="V65" s="18">
        <v>-5361.88</v>
      </c>
      <c r="W65" s="18"/>
      <c r="X65" s="18">
        <v>-260293.08</v>
      </c>
      <c r="Y65" s="18"/>
      <c r="Z65" s="18">
        <v>-23407.16</v>
      </c>
      <c r="AA65" s="18"/>
      <c r="AB65" s="37">
        <f t="shared" si="15"/>
        <v>-19542586.259999998</v>
      </c>
      <c r="AC65" s="36"/>
      <c r="AD65" s="4">
        <v>-9244584.4299999997</v>
      </c>
      <c r="AF65" s="4">
        <v>-15517650.959999999</v>
      </c>
      <c r="AG65" s="38">
        <f t="shared" si="13"/>
        <v>-4024935.2999999989</v>
      </c>
      <c r="AH65" s="1" t="s">
        <v>31</v>
      </c>
    </row>
    <row r="66" spans="1:233" x14ac:dyDescent="0.25">
      <c r="A66" s="1" t="s">
        <v>99</v>
      </c>
      <c r="B66" s="34" t="s">
        <v>100</v>
      </c>
      <c r="D66" s="18">
        <v>0</v>
      </c>
      <c r="E66" s="18"/>
      <c r="F66" s="18">
        <v>1608018.97</v>
      </c>
      <c r="G66" s="18"/>
      <c r="H66" s="18">
        <v>288848.8</v>
      </c>
      <c r="I66" s="18"/>
      <c r="J66" s="35">
        <f t="shared" si="14"/>
        <v>1896867.77</v>
      </c>
      <c r="K66" s="18"/>
      <c r="L66" s="18">
        <v>0</v>
      </c>
      <c r="M66" s="36"/>
      <c r="N66" s="18">
        <v>8515487.7100000009</v>
      </c>
      <c r="O66" s="18"/>
      <c r="P66" s="18">
        <v>137330.1</v>
      </c>
      <c r="Q66" s="18"/>
      <c r="R66" s="18">
        <v>16686232.01</v>
      </c>
      <c r="S66" s="18"/>
      <c r="T66" s="18">
        <v>4500801.9000000004</v>
      </c>
      <c r="U66" s="18"/>
      <c r="V66" s="18">
        <v>80238.880000000005</v>
      </c>
      <c r="W66" s="18"/>
      <c r="X66" s="18">
        <v>490115.87</v>
      </c>
      <c r="Y66" s="18"/>
      <c r="Z66" s="18">
        <v>5068699.6900000004</v>
      </c>
      <c r="AA66" s="18"/>
      <c r="AB66" s="37">
        <f t="shared" si="15"/>
        <v>37375773.93</v>
      </c>
      <c r="AC66" s="36"/>
      <c r="AD66" s="4">
        <v>30338676.420000002</v>
      </c>
      <c r="AF66" s="4">
        <v>37549079.079999991</v>
      </c>
      <c r="AG66" s="38">
        <f t="shared" si="13"/>
        <v>-173305.14999999106</v>
      </c>
      <c r="AH66" s="1" t="s">
        <v>31</v>
      </c>
      <c r="HQ66" s="38" t="e">
        <f>#REF!+AO66+BG66+BX66+CP66+DF66</f>
        <v>#REF!</v>
      </c>
      <c r="HY66" s="38">
        <f t="shared" ref="HY66:HY74" si="17">AF66+AW66+BN66+CF66+CV66+DL66+EB66+ER66</f>
        <v>37549079.079999991</v>
      </c>
    </row>
    <row r="67" spans="1:233" x14ac:dyDescent="0.25">
      <c r="B67" s="47"/>
      <c r="D67" s="41">
        <f>SUM(D57:D66)</f>
        <v>1000000</v>
      </c>
      <c r="E67" s="18"/>
      <c r="F67" s="41">
        <f>SUM(F57:F66)</f>
        <v>1306635.33</v>
      </c>
      <c r="G67" s="18"/>
      <c r="H67" s="41">
        <f>SUM(H57:H66)</f>
        <v>210247.56999999998</v>
      </c>
      <c r="I67" s="18"/>
      <c r="J67" s="42">
        <f>SUM(J57:J66)</f>
        <v>2516882.9</v>
      </c>
      <c r="K67" s="18"/>
      <c r="L67" s="41">
        <f>SUM(L57:L66)</f>
        <v>262966.98</v>
      </c>
      <c r="M67" s="36"/>
      <c r="N67" s="41">
        <f>SUM(N57:N66)</f>
        <v>934819.74000000022</v>
      </c>
      <c r="O67" s="36"/>
      <c r="P67" s="41">
        <f>SUM(P57:P66)</f>
        <v>19524722.920000002</v>
      </c>
      <c r="Q67" s="18"/>
      <c r="R67" s="41">
        <f>SUM(R57:R66)</f>
        <v>6864553.1099999994</v>
      </c>
      <c r="S67" s="18"/>
      <c r="T67" s="41">
        <f>SUM(T57:T66)</f>
        <v>4515432.3000000007</v>
      </c>
      <c r="U67" s="18"/>
      <c r="V67" s="41">
        <f>SUM(V57:V66)</f>
        <v>62879</v>
      </c>
      <c r="W67" s="18"/>
      <c r="X67" s="41">
        <f>SUM(X57:X66)</f>
        <v>231034.06</v>
      </c>
      <c r="Y67" s="18"/>
      <c r="Z67" s="41">
        <f>SUM(Z57:Z66)</f>
        <v>5045838.0200000005</v>
      </c>
      <c r="AA67" s="18"/>
      <c r="AB67" s="43">
        <f>SUM(AB57:AB66)</f>
        <v>39959129.030000001</v>
      </c>
      <c r="AC67" s="18">
        <f>SUM(AC57:AC66)</f>
        <v>0</v>
      </c>
      <c r="AD67" s="41">
        <f>SUM(AD57:AD66)</f>
        <v>40562145.040000007</v>
      </c>
      <c r="AF67" s="41">
        <f>SUM(AF57:AF66)</f>
        <v>28900346.999999989</v>
      </c>
      <c r="AG67" s="55">
        <f>SUM(AG57:AG66)</f>
        <v>11058782.030000012</v>
      </c>
      <c r="HQ67" s="38" t="e">
        <f>#REF!+AO67+BG67+BX67+CP67+DF67</f>
        <v>#REF!</v>
      </c>
      <c r="HY67" s="38">
        <f t="shared" si="17"/>
        <v>28900346.999999989</v>
      </c>
    </row>
    <row r="68" spans="1:233" hidden="1" x14ac:dyDescent="0.25">
      <c r="B68" s="47"/>
      <c r="D68" s="18"/>
      <c r="E68" s="18"/>
      <c r="F68" s="18"/>
      <c r="G68" s="36"/>
      <c r="H68" s="36"/>
      <c r="I68" s="36"/>
      <c r="J68" s="44"/>
      <c r="K68" s="18"/>
      <c r="L68" s="18"/>
      <c r="M68" s="36"/>
      <c r="N68" s="18"/>
      <c r="O68" s="36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36"/>
      <c r="AA68" s="36"/>
      <c r="AB68" s="48"/>
      <c r="AC68" s="36"/>
      <c r="AD68" s="4">
        <v>468162.11</v>
      </c>
      <c r="HQ68" s="38" t="e">
        <f>#REF!+AO68+BG68+BX68+CP68+DF68</f>
        <v>#REF!</v>
      </c>
      <c r="HY68" s="38">
        <f t="shared" si="17"/>
        <v>0</v>
      </c>
    </row>
    <row r="69" spans="1:233" x14ac:dyDescent="0.25">
      <c r="B69" s="32" t="s">
        <v>101</v>
      </c>
      <c r="D69" s="36"/>
      <c r="E69" s="36"/>
      <c r="F69" s="36"/>
      <c r="G69" s="36"/>
      <c r="H69" s="36"/>
      <c r="I69" s="36"/>
      <c r="J69" s="44"/>
      <c r="K69" s="36"/>
      <c r="L69" s="18"/>
      <c r="M69" s="36"/>
      <c r="N69" s="18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46"/>
      <c r="AC69" s="36"/>
      <c r="HQ69" s="38" t="e">
        <f>#REF!+AO69+BG69+BX69+CP69+DF69</f>
        <v>#REF!</v>
      </c>
      <c r="HY69" s="38">
        <f t="shared" si="17"/>
        <v>0</v>
      </c>
    </row>
    <row r="70" spans="1:233" x14ac:dyDescent="0.25">
      <c r="A70" s="1" t="s">
        <v>102</v>
      </c>
      <c r="B70" s="34" t="s">
        <v>103</v>
      </c>
      <c r="D70" s="18">
        <v>0</v>
      </c>
      <c r="E70" s="18"/>
      <c r="F70" s="18">
        <v>0</v>
      </c>
      <c r="G70" s="18"/>
      <c r="H70" s="18">
        <v>0</v>
      </c>
      <c r="I70" s="18"/>
      <c r="J70" s="35">
        <f>SUM(D70:I70)</f>
        <v>0</v>
      </c>
      <c r="K70" s="18"/>
      <c r="L70" s="18">
        <v>12949.24</v>
      </c>
      <c r="M70" s="36"/>
      <c r="N70" s="18">
        <v>0</v>
      </c>
      <c r="O70" s="36"/>
      <c r="P70" s="18">
        <v>31712.6</v>
      </c>
      <c r="Q70" s="18"/>
      <c r="R70" s="18">
        <v>0</v>
      </c>
      <c r="S70" s="18"/>
      <c r="T70" s="18">
        <v>0</v>
      </c>
      <c r="U70" s="18"/>
      <c r="V70" s="18">
        <v>0</v>
      </c>
      <c r="W70" s="18"/>
      <c r="X70" s="18">
        <v>0</v>
      </c>
      <c r="Y70" s="18"/>
      <c r="Z70" s="18">
        <v>0</v>
      </c>
      <c r="AA70" s="18"/>
      <c r="AB70" s="37">
        <f>SUM(J70:AA70)</f>
        <v>44661.84</v>
      </c>
      <c r="AC70" s="36"/>
      <c r="AD70" s="4">
        <v>468162.11</v>
      </c>
      <c r="AF70" s="4">
        <v>44366.12</v>
      </c>
      <c r="AG70" s="38">
        <f>AB70-AF70</f>
        <v>295.71999999999389</v>
      </c>
      <c r="AH70" s="1" t="s">
        <v>31</v>
      </c>
      <c r="HQ70" s="38" t="e">
        <f>#REF!+AO70+BG70+BX70+CP70+DF70</f>
        <v>#REF!</v>
      </c>
      <c r="HY70" s="38">
        <f t="shared" si="17"/>
        <v>44366.12</v>
      </c>
    </row>
    <row r="71" spans="1:233" x14ac:dyDescent="0.25">
      <c r="A71" s="1" t="s">
        <v>104</v>
      </c>
      <c r="B71" s="34" t="s">
        <v>94</v>
      </c>
      <c r="D71" s="18">
        <v>0</v>
      </c>
      <c r="E71" s="18"/>
      <c r="F71" s="18">
        <v>0</v>
      </c>
      <c r="G71" s="18"/>
      <c r="H71" s="18">
        <v>0</v>
      </c>
      <c r="I71" s="18"/>
      <c r="J71" s="35">
        <f t="shared" ref="J71:J74" si="18">SUM(D71:I71)</f>
        <v>0</v>
      </c>
      <c r="K71" s="18"/>
      <c r="L71" s="18">
        <v>0</v>
      </c>
      <c r="M71" s="36"/>
      <c r="N71" s="18">
        <v>0</v>
      </c>
      <c r="O71" s="36"/>
      <c r="P71" s="18">
        <v>71681.59</v>
      </c>
      <c r="Q71" s="18"/>
      <c r="R71" s="18">
        <v>0</v>
      </c>
      <c r="S71" s="18"/>
      <c r="T71" s="18">
        <v>0</v>
      </c>
      <c r="U71" s="18"/>
      <c r="V71" s="18">
        <v>0</v>
      </c>
      <c r="W71" s="18"/>
      <c r="X71" s="18">
        <v>0</v>
      </c>
      <c r="Y71" s="18"/>
      <c r="Z71" s="18">
        <v>0</v>
      </c>
      <c r="AA71" s="18"/>
      <c r="AB71" s="37">
        <f t="shared" ref="AB71:AB74" si="19">SUM(J71:AA71)</f>
        <v>71681.59</v>
      </c>
      <c r="AC71" s="36"/>
      <c r="AD71" s="4">
        <v>55361.53</v>
      </c>
      <c r="AF71" s="18">
        <v>64307.5</v>
      </c>
      <c r="AG71" s="38">
        <f>AB71-AF71</f>
        <v>7374.0899999999965</v>
      </c>
      <c r="AH71" s="1" t="s">
        <v>31</v>
      </c>
      <c r="HQ71" s="38" t="e">
        <f>#REF!+AO71+BG71+BX71+CP71+DF71</f>
        <v>#REF!</v>
      </c>
      <c r="HY71" s="38">
        <f t="shared" si="17"/>
        <v>64307.5</v>
      </c>
    </row>
    <row r="72" spans="1:233" x14ac:dyDescent="0.25">
      <c r="A72" s="1" t="s">
        <v>105</v>
      </c>
      <c r="B72" s="34" t="s">
        <v>106</v>
      </c>
      <c r="D72" s="18">
        <v>33327</v>
      </c>
      <c r="E72" s="18"/>
      <c r="F72" s="18">
        <v>0</v>
      </c>
      <c r="G72" s="18"/>
      <c r="H72" s="18">
        <v>0</v>
      </c>
      <c r="I72" s="18"/>
      <c r="J72" s="35">
        <f t="shared" si="18"/>
        <v>33327</v>
      </c>
      <c r="K72" s="18"/>
      <c r="L72" s="18">
        <v>716031.13</v>
      </c>
      <c r="M72" s="36"/>
      <c r="N72" s="18">
        <v>0</v>
      </c>
      <c r="O72" s="36"/>
      <c r="P72" s="18">
        <v>243275.71999999997</v>
      </c>
      <c r="Q72" s="18"/>
      <c r="R72" s="18">
        <v>659920.06999999995</v>
      </c>
      <c r="S72" s="18"/>
      <c r="T72" s="18">
        <v>23224.799999999999</v>
      </c>
      <c r="U72" s="18"/>
      <c r="V72" s="18">
        <v>13166.4</v>
      </c>
      <c r="W72" s="18"/>
      <c r="X72" s="18">
        <v>0</v>
      </c>
      <c r="Y72" s="18"/>
      <c r="Z72" s="18">
        <v>0</v>
      </c>
      <c r="AA72" s="18"/>
      <c r="AB72" s="37">
        <f t="shared" si="19"/>
        <v>1688945.1199999999</v>
      </c>
      <c r="AC72" s="36"/>
      <c r="AD72" s="18">
        <v>1452747.48</v>
      </c>
      <c r="AF72" s="4">
        <v>1506689.79</v>
      </c>
      <c r="AG72" s="38">
        <f>AB72-AF72</f>
        <v>182255.32999999984</v>
      </c>
      <c r="AH72" s="1" t="s">
        <v>31</v>
      </c>
      <c r="HQ72" s="38" t="e">
        <f>#REF!+AO72+BG72+BX72+CP72+DF72</f>
        <v>#REF!</v>
      </c>
      <c r="HY72" s="38">
        <f t="shared" si="17"/>
        <v>1506689.79</v>
      </c>
    </row>
    <row r="73" spans="1:233" x14ac:dyDescent="0.25">
      <c r="A73" s="1" t="s">
        <v>107</v>
      </c>
      <c r="B73" s="34" t="s">
        <v>108</v>
      </c>
      <c r="D73" s="18">
        <v>0</v>
      </c>
      <c r="E73" s="18"/>
      <c r="F73" s="18">
        <v>0</v>
      </c>
      <c r="G73" s="18"/>
      <c r="H73" s="18">
        <v>0</v>
      </c>
      <c r="I73" s="18"/>
      <c r="J73" s="35">
        <f t="shared" si="18"/>
        <v>0</v>
      </c>
      <c r="K73" s="18"/>
      <c r="L73" s="18">
        <v>0</v>
      </c>
      <c r="M73" s="36"/>
      <c r="N73" s="18">
        <v>0</v>
      </c>
      <c r="O73" s="36"/>
      <c r="P73" s="18">
        <v>241056.57</v>
      </c>
      <c r="Q73" s="18"/>
      <c r="R73" s="18">
        <v>0</v>
      </c>
      <c r="S73" s="18"/>
      <c r="T73" s="18">
        <v>0</v>
      </c>
      <c r="U73" s="18"/>
      <c r="V73" s="18">
        <v>0</v>
      </c>
      <c r="W73" s="18"/>
      <c r="X73" s="18">
        <v>0</v>
      </c>
      <c r="Y73" s="18"/>
      <c r="Z73" s="18">
        <v>0</v>
      </c>
      <c r="AA73" s="18"/>
      <c r="AB73" s="37">
        <f t="shared" si="19"/>
        <v>241056.57</v>
      </c>
      <c r="AC73" s="36"/>
      <c r="AD73" s="18">
        <v>241056.57</v>
      </c>
      <c r="AF73" s="4">
        <v>241056.57</v>
      </c>
      <c r="AG73" s="38">
        <f>AB73-AF73</f>
        <v>0</v>
      </c>
      <c r="HQ73" s="38" t="e">
        <f>#REF!+AO73+BG73+BX73+CP73+DF73</f>
        <v>#REF!</v>
      </c>
      <c r="HY73" s="38">
        <f t="shared" si="17"/>
        <v>241056.57</v>
      </c>
    </row>
    <row r="74" spans="1:233" x14ac:dyDescent="0.25">
      <c r="A74" s="1" t="s">
        <v>109</v>
      </c>
      <c r="B74" s="34" t="s">
        <v>110</v>
      </c>
      <c r="D74" s="18">
        <v>0</v>
      </c>
      <c r="E74" s="18"/>
      <c r="F74" s="18">
        <v>0</v>
      </c>
      <c r="G74" s="18"/>
      <c r="H74" s="18">
        <v>0</v>
      </c>
      <c r="I74" s="18"/>
      <c r="J74" s="35">
        <f t="shared" si="18"/>
        <v>0</v>
      </c>
      <c r="K74" s="18"/>
      <c r="L74" s="18">
        <v>0</v>
      </c>
      <c r="M74" s="36"/>
      <c r="N74" s="18">
        <v>0</v>
      </c>
      <c r="O74" s="36"/>
      <c r="P74" s="18">
        <v>1305708.8400000001</v>
      </c>
      <c r="Q74" s="18"/>
      <c r="R74" s="18">
        <v>0</v>
      </c>
      <c r="S74" s="18"/>
      <c r="T74" s="18">
        <v>0</v>
      </c>
      <c r="U74" s="18"/>
      <c r="V74" s="18">
        <v>0</v>
      </c>
      <c r="W74" s="18"/>
      <c r="X74" s="18">
        <v>0</v>
      </c>
      <c r="Y74" s="18"/>
      <c r="Z74" s="18">
        <v>0</v>
      </c>
      <c r="AA74" s="18"/>
      <c r="AB74" s="37">
        <f t="shared" si="19"/>
        <v>1305708.8400000001</v>
      </c>
      <c r="AC74" s="36"/>
      <c r="AD74" s="4">
        <v>1305708.8400000001</v>
      </c>
      <c r="AF74" s="4">
        <v>1305708.8400000001</v>
      </c>
      <c r="AG74" s="38">
        <f>AB74-AF74</f>
        <v>0</v>
      </c>
      <c r="HQ74" s="38" t="e">
        <f>#REF!+AO74+BG74+BX74+CP74+DF74</f>
        <v>#REF!</v>
      </c>
      <c r="HY74" s="38">
        <f t="shared" si="17"/>
        <v>1305708.8400000001</v>
      </c>
    </row>
    <row r="75" spans="1:233" x14ac:dyDescent="0.25">
      <c r="B75" s="34"/>
      <c r="D75" s="41">
        <f>SUM(D70:D74)</f>
        <v>33327</v>
      </c>
      <c r="E75" s="18"/>
      <c r="F75" s="41">
        <f>SUM(F70:F74)</f>
        <v>0</v>
      </c>
      <c r="G75" s="18"/>
      <c r="H75" s="41">
        <f>SUM(H70:H74)</f>
        <v>0</v>
      </c>
      <c r="I75" s="18"/>
      <c r="J75" s="42">
        <f>SUM(J70:J74)</f>
        <v>33327</v>
      </c>
      <c r="K75" s="18"/>
      <c r="L75" s="41">
        <f>SUM(L70:L74)</f>
        <v>728980.37</v>
      </c>
      <c r="M75" s="36"/>
      <c r="N75" s="41">
        <f>SUM(N70:N74)</f>
        <v>0</v>
      </c>
      <c r="O75" s="36"/>
      <c r="P75" s="41">
        <f>SUM(P70:P74)</f>
        <v>1893435.32</v>
      </c>
      <c r="Q75" s="18"/>
      <c r="R75" s="41">
        <f>SUM(R70:R74)</f>
        <v>659920.06999999995</v>
      </c>
      <c r="S75" s="18"/>
      <c r="T75" s="41">
        <f>SUM(T70:T74)</f>
        <v>23224.799999999999</v>
      </c>
      <c r="U75" s="18"/>
      <c r="V75" s="41">
        <f>SUM(V70:V74)</f>
        <v>13166.4</v>
      </c>
      <c r="W75" s="18"/>
      <c r="X75" s="41">
        <f>SUM(X70:X74)</f>
        <v>0</v>
      </c>
      <c r="Y75" s="18"/>
      <c r="Z75" s="41">
        <f>SUM(Z70:Z74)</f>
        <v>0</v>
      </c>
      <c r="AA75" s="18"/>
      <c r="AB75" s="43">
        <f>SUM(AB70:AB74)</f>
        <v>3352053.96</v>
      </c>
      <c r="AC75" s="36"/>
      <c r="AD75" s="41">
        <f>SUM(AD70:AD74)</f>
        <v>3523036.5300000003</v>
      </c>
      <c r="AF75" s="41">
        <f>SUM(AF70:AF74)</f>
        <v>3162128.8200000003</v>
      </c>
      <c r="AG75" s="41">
        <f>SUM(AG70:AG74)</f>
        <v>189925.13999999984</v>
      </c>
    </row>
    <row r="76" spans="1:233" hidden="1" x14ac:dyDescent="0.25">
      <c r="B76" s="40"/>
      <c r="D76" s="36"/>
      <c r="E76" s="36"/>
      <c r="F76" s="36"/>
      <c r="G76" s="36"/>
      <c r="H76" s="36"/>
      <c r="I76" s="36"/>
      <c r="J76" s="44"/>
      <c r="K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46"/>
      <c r="AC76" s="36"/>
      <c r="AD76" s="4">
        <v>132250.76</v>
      </c>
      <c r="HQ76" s="38" t="e">
        <f>#REF!+AO76+BG76+BX76+CP76+DF76</f>
        <v>#REF!</v>
      </c>
      <c r="HY76" s="38">
        <f t="shared" ref="HY76:HY84" si="20">AF76+AW76+BN76+CF76+CV76+DL76+EB76+ER76</f>
        <v>0</v>
      </c>
    </row>
    <row r="77" spans="1:233" x14ac:dyDescent="0.25">
      <c r="B77" s="32" t="s">
        <v>111</v>
      </c>
      <c r="D77" s="18"/>
      <c r="E77" s="18"/>
      <c r="F77" s="18"/>
      <c r="G77" s="18"/>
      <c r="H77" s="18"/>
      <c r="I77" s="18"/>
      <c r="J77" s="35"/>
      <c r="K77" s="18"/>
      <c r="L77" s="18"/>
      <c r="M77" s="36"/>
      <c r="N77" s="18"/>
      <c r="O77" s="36"/>
      <c r="P77" s="18"/>
      <c r="Q77" s="18"/>
      <c r="R77" s="18"/>
      <c r="S77" s="18"/>
      <c r="T77" s="18"/>
      <c r="U77" s="18"/>
      <c r="V77" s="18"/>
      <c r="W77" s="18"/>
      <c r="X77" s="18"/>
      <c r="Y77" s="36"/>
      <c r="Z77" s="18"/>
      <c r="AA77" s="36"/>
      <c r="AB77" s="46"/>
      <c r="AC77" s="36"/>
      <c r="AD77" s="4">
        <v>0</v>
      </c>
      <c r="HQ77" s="38" t="e">
        <f>#REF!+AO77+BG77+BX77+CP77+DF77</f>
        <v>#REF!</v>
      </c>
      <c r="HS77" s="36">
        <f>Z77+AQ77+BI77+BZ77</f>
        <v>0</v>
      </c>
      <c r="HY77" s="38">
        <f t="shared" si="20"/>
        <v>0</v>
      </c>
    </row>
    <row r="78" spans="1:233" x14ac:dyDescent="0.25">
      <c r="A78" s="1" t="s">
        <v>112</v>
      </c>
      <c r="B78" s="47" t="s">
        <v>113</v>
      </c>
      <c r="D78" s="18">
        <v>0</v>
      </c>
      <c r="E78" s="18"/>
      <c r="F78" s="18">
        <v>0</v>
      </c>
      <c r="G78" s="18"/>
      <c r="H78" s="18">
        <v>0</v>
      </c>
      <c r="I78" s="18"/>
      <c r="J78" s="35">
        <f>SUM(D78:I79)</f>
        <v>0</v>
      </c>
      <c r="K78" s="18"/>
      <c r="L78" s="18">
        <v>132250.76</v>
      </c>
      <c r="M78" s="36"/>
      <c r="N78" s="18">
        <v>0</v>
      </c>
      <c r="O78" s="36"/>
      <c r="P78" s="18">
        <v>0</v>
      </c>
      <c r="Q78" s="18"/>
      <c r="R78" s="18">
        <v>0</v>
      </c>
      <c r="S78" s="18"/>
      <c r="T78" s="18">
        <v>0</v>
      </c>
      <c r="U78" s="18"/>
      <c r="V78" s="18">
        <v>0</v>
      </c>
      <c r="W78" s="18"/>
      <c r="X78" s="18">
        <v>0</v>
      </c>
      <c r="Y78" s="18"/>
      <c r="Z78" s="18">
        <v>0</v>
      </c>
      <c r="AA78" s="18"/>
      <c r="AB78" s="37">
        <f>SUM(J78:AA78)</f>
        <v>132250.76</v>
      </c>
      <c r="AC78" s="36"/>
      <c r="AD78" s="4">
        <v>132250.76</v>
      </c>
      <c r="AF78" s="4">
        <v>132250.76</v>
      </c>
      <c r="AG78" s="38">
        <f>AB78-AF78</f>
        <v>0</v>
      </c>
      <c r="HQ78" s="38" t="e">
        <f>#REF!+AO78+BG78+BX78+CP78+DF78</f>
        <v>#REF!</v>
      </c>
      <c r="HY78" s="38">
        <f t="shared" si="20"/>
        <v>132250.76</v>
      </c>
    </row>
    <row r="79" spans="1:233" hidden="1" x14ac:dyDescent="0.25">
      <c r="B79" s="47" t="s">
        <v>114</v>
      </c>
      <c r="D79" s="18"/>
      <c r="E79" s="18"/>
      <c r="F79" s="18">
        <v>0</v>
      </c>
      <c r="G79" s="18"/>
      <c r="H79" s="18">
        <v>0</v>
      </c>
      <c r="I79" s="18"/>
      <c r="J79" s="35">
        <f t="shared" ref="J79:J82" si="21">SUM(D79:I80)</f>
        <v>288362.90999999997</v>
      </c>
      <c r="K79" s="18"/>
      <c r="L79" s="18">
        <v>0</v>
      </c>
      <c r="M79" s="36"/>
      <c r="N79" s="18">
        <v>0</v>
      </c>
      <c r="O79" s="36"/>
      <c r="P79" s="18">
        <v>0</v>
      </c>
      <c r="Q79" s="18"/>
      <c r="R79" s="18">
        <v>0</v>
      </c>
      <c r="S79" s="18"/>
      <c r="T79" s="18">
        <v>0</v>
      </c>
      <c r="U79" s="18"/>
      <c r="V79" s="18">
        <v>0</v>
      </c>
      <c r="W79" s="18"/>
      <c r="X79" s="18">
        <v>0</v>
      </c>
      <c r="Y79" s="18"/>
      <c r="Z79" s="18">
        <v>0</v>
      </c>
      <c r="AA79" s="18"/>
      <c r="AB79" s="37">
        <f t="shared" ref="AB79" si="22">SUM(J79:AA79)</f>
        <v>288362.90999999997</v>
      </c>
      <c r="AC79" s="36"/>
      <c r="AD79" s="4">
        <v>1722702.5</v>
      </c>
      <c r="AF79" s="4">
        <v>0</v>
      </c>
      <c r="AG79" s="38">
        <f t="shared" ref="AG79" si="23">AB79-AF79</f>
        <v>288362.90999999997</v>
      </c>
      <c r="HQ79" s="38" t="e">
        <f>#REF!+AO79+BG79+BX79+CP79+DF79</f>
        <v>#REF!</v>
      </c>
      <c r="HS79" s="38">
        <f>Z79+AQ79+BI79+BZ79</f>
        <v>0</v>
      </c>
      <c r="HY79" s="38">
        <f t="shared" si="20"/>
        <v>0</v>
      </c>
    </row>
    <row r="80" spans="1:233" x14ac:dyDescent="0.25">
      <c r="A80" s="1" t="s">
        <v>115</v>
      </c>
      <c r="B80" s="47" t="s">
        <v>116</v>
      </c>
      <c r="D80" s="18">
        <v>0</v>
      </c>
      <c r="E80" s="18"/>
      <c r="F80" s="18">
        <v>0</v>
      </c>
      <c r="G80" s="18"/>
      <c r="H80" s="18">
        <v>288362.90999999997</v>
      </c>
      <c r="I80" s="18"/>
      <c r="J80" s="35">
        <f>SUM(D80:I80)</f>
        <v>288362.90999999997</v>
      </c>
      <c r="K80" s="18"/>
      <c r="L80" s="18">
        <v>2952601.61</v>
      </c>
      <c r="M80" s="36"/>
      <c r="N80" s="18">
        <v>0</v>
      </c>
      <c r="O80" s="36"/>
      <c r="P80" s="18">
        <v>0</v>
      </c>
      <c r="Q80" s="18"/>
      <c r="R80" s="18">
        <v>0</v>
      </c>
      <c r="S80" s="18"/>
      <c r="T80" s="18">
        <v>0</v>
      </c>
      <c r="U80" s="18"/>
      <c r="V80" s="18">
        <v>0</v>
      </c>
      <c r="W80" s="18"/>
      <c r="X80" s="18">
        <v>0</v>
      </c>
      <c r="Y80" s="18"/>
      <c r="Z80" s="18">
        <v>0</v>
      </c>
      <c r="AA80" s="18"/>
      <c r="AB80" s="37">
        <f>SUM(J80:AA80)</f>
        <v>3240964.52</v>
      </c>
      <c r="AC80" s="36"/>
      <c r="AD80" s="4">
        <v>1291620.6299999999</v>
      </c>
      <c r="AF80" s="4">
        <v>1463800.23</v>
      </c>
      <c r="AG80" s="38">
        <f>AB80-AF80</f>
        <v>1777164.29</v>
      </c>
      <c r="HQ80" s="38" t="e">
        <f>#REF!+AO80+BG80+BX80+CP80+DF80</f>
        <v>#REF!</v>
      </c>
      <c r="HY80" s="38">
        <f t="shared" si="20"/>
        <v>1463800.23</v>
      </c>
    </row>
    <row r="81" spans="1:233" x14ac:dyDescent="0.25">
      <c r="A81" s="1" t="s">
        <v>117</v>
      </c>
      <c r="B81" s="47" t="s">
        <v>118</v>
      </c>
      <c r="D81" s="18">
        <v>0</v>
      </c>
      <c r="E81" s="18"/>
      <c r="F81" s="18">
        <v>0</v>
      </c>
      <c r="G81" s="18"/>
      <c r="H81" s="18">
        <v>-288362.90999999997</v>
      </c>
      <c r="I81" s="18"/>
      <c r="J81" s="35">
        <f t="shared" si="21"/>
        <v>-288362.90999999997</v>
      </c>
      <c r="K81" s="18"/>
      <c r="L81" s="56">
        <v>334580.05</v>
      </c>
      <c r="M81" s="36"/>
      <c r="N81" s="18">
        <v>0</v>
      </c>
      <c r="O81" s="36"/>
      <c r="P81" s="18">
        <v>0</v>
      </c>
      <c r="Q81" s="18"/>
      <c r="R81" s="18">
        <v>0</v>
      </c>
      <c r="S81" s="18"/>
      <c r="T81" s="18">
        <v>0</v>
      </c>
      <c r="U81" s="18"/>
      <c r="V81" s="18">
        <v>0</v>
      </c>
      <c r="W81" s="18"/>
      <c r="X81" s="18">
        <v>0</v>
      </c>
      <c r="Y81" s="18"/>
      <c r="Z81" s="18">
        <v>0</v>
      </c>
      <c r="AA81" s="18"/>
      <c r="AB81" s="37">
        <f>SUM(J81:AA81)</f>
        <v>46217.140000000014</v>
      </c>
      <c r="AC81" s="36"/>
      <c r="AD81" s="4">
        <v>1759993.56</v>
      </c>
      <c r="AF81" s="4">
        <v>1777164.2899999998</v>
      </c>
      <c r="AG81" s="38">
        <f>AB81-AF81</f>
        <v>-1730947.15</v>
      </c>
      <c r="HQ81" s="38" t="e">
        <f>#REF!+AO81+BG81+BX81+CP81+DF81</f>
        <v>#REF!</v>
      </c>
      <c r="HY81" s="38">
        <f t="shared" si="20"/>
        <v>1777164.2899999998</v>
      </c>
    </row>
    <row r="82" spans="1:233" hidden="1" x14ac:dyDescent="0.25">
      <c r="A82" s="1" t="s">
        <v>119</v>
      </c>
      <c r="B82" s="47" t="s">
        <v>120</v>
      </c>
      <c r="D82" s="36"/>
      <c r="E82" s="18"/>
      <c r="F82" s="18"/>
      <c r="G82" s="18"/>
      <c r="H82" s="18">
        <v>0</v>
      </c>
      <c r="I82" s="18"/>
      <c r="J82" s="35">
        <f t="shared" si="21"/>
        <v>0</v>
      </c>
      <c r="K82" s="18"/>
      <c r="L82" s="18"/>
      <c r="M82" s="36"/>
      <c r="N82" s="36"/>
      <c r="O82" s="36"/>
      <c r="P82" s="36"/>
      <c r="Q82" s="36"/>
      <c r="R82" s="18"/>
      <c r="S82" s="18"/>
      <c r="T82" s="18"/>
      <c r="U82" s="18"/>
      <c r="V82" s="18">
        <v>0</v>
      </c>
      <c r="W82" s="18"/>
      <c r="X82" s="18">
        <v>0</v>
      </c>
      <c r="Y82" s="36"/>
      <c r="Z82" s="18">
        <v>0</v>
      </c>
      <c r="AA82" s="36"/>
      <c r="AB82" s="37">
        <v>0</v>
      </c>
      <c r="AC82" s="36"/>
      <c r="AF82" s="4">
        <v>0</v>
      </c>
      <c r="HQ82" s="38" t="e">
        <f>#REF!+AO82+BG82+BX82+CP82+DF82</f>
        <v>#REF!</v>
      </c>
      <c r="HY82" s="38">
        <f t="shared" si="20"/>
        <v>0</v>
      </c>
    </row>
    <row r="83" spans="1:233" x14ac:dyDescent="0.25">
      <c r="B83" s="40"/>
      <c r="D83" s="41">
        <f>SUM(D78:D82)</f>
        <v>0</v>
      </c>
      <c r="E83" s="18"/>
      <c r="F83" s="41">
        <f>SUM(F78:F82)</f>
        <v>0</v>
      </c>
      <c r="G83" s="18"/>
      <c r="H83" s="41">
        <f>SUM(H78:H82)</f>
        <v>0</v>
      </c>
      <c r="I83" s="18"/>
      <c r="J83" s="42">
        <v>0</v>
      </c>
      <c r="K83" s="18"/>
      <c r="L83" s="41">
        <f>SUM(L78:L82)</f>
        <v>3419432.42</v>
      </c>
      <c r="M83" s="36"/>
      <c r="N83" s="41">
        <f>SUM(N78:N82)</f>
        <v>0</v>
      </c>
      <c r="O83" s="36"/>
      <c r="P83" s="41">
        <f>SUM(P78:P82)</f>
        <v>0</v>
      </c>
      <c r="Q83" s="18"/>
      <c r="R83" s="41">
        <f>SUM(R78:R82)</f>
        <v>0</v>
      </c>
      <c r="S83" s="18"/>
      <c r="T83" s="41">
        <f>SUM(T78:T82)</f>
        <v>0</v>
      </c>
      <c r="U83" s="18"/>
      <c r="V83" s="41">
        <f>SUM(V78:V82)</f>
        <v>0</v>
      </c>
      <c r="W83" s="18"/>
      <c r="X83" s="41">
        <f>SUM(X78:X82)</f>
        <v>0</v>
      </c>
      <c r="Y83" s="18"/>
      <c r="Z83" s="41">
        <f>SUM(Z78:Z82)</f>
        <v>0</v>
      </c>
      <c r="AA83" s="18"/>
      <c r="AB83" s="43">
        <f>AB78+AB80+AB81</f>
        <v>3419432.4200000004</v>
      </c>
      <c r="AC83" s="36"/>
      <c r="AD83" s="41">
        <f>AD81+AD80+AD78</f>
        <v>3183864.95</v>
      </c>
      <c r="AF83" s="41">
        <f>SUM(AF78:AF82)</f>
        <v>3373215.28</v>
      </c>
      <c r="AG83" s="41">
        <f>SUM(AG79:AG82)</f>
        <v>334580.05000000005</v>
      </c>
      <c r="HQ83" s="38" t="e">
        <f>#REF!+AO83+BG83+BX83+CP83+DF83</f>
        <v>#REF!</v>
      </c>
      <c r="HY83" s="38">
        <f t="shared" si="20"/>
        <v>3373215.28</v>
      </c>
    </row>
    <row r="84" spans="1:233" x14ac:dyDescent="0.25">
      <c r="D84" s="36"/>
      <c r="E84" s="36"/>
      <c r="F84" s="36"/>
      <c r="G84" s="36"/>
      <c r="H84" s="36"/>
      <c r="I84" s="36"/>
      <c r="J84" s="44"/>
      <c r="K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46"/>
      <c r="AC84" s="36"/>
      <c r="HQ84" s="38" t="e">
        <f>#REF!+AO84+BG84+BX84+CP84+DF84</f>
        <v>#REF!</v>
      </c>
      <c r="HY84" s="38">
        <f t="shared" si="20"/>
        <v>0</v>
      </c>
    </row>
    <row r="85" spans="1:233" ht="13.8" thickBot="1" x14ac:dyDescent="0.3">
      <c r="D85" s="50">
        <f>ROUND(+D67+D75+D83,2)</f>
        <v>1033327</v>
      </c>
      <c r="E85" s="18"/>
      <c r="F85" s="50">
        <f>ROUND(+F67+F75+F83,2)</f>
        <v>1306635.33</v>
      </c>
      <c r="G85" s="18"/>
      <c r="H85" s="50">
        <f>ROUND(+H67+H75+H83,2)</f>
        <v>210247.57</v>
      </c>
      <c r="I85" s="18"/>
      <c r="J85" s="51">
        <f>SUM(D85:I85)</f>
        <v>2550209.9</v>
      </c>
      <c r="K85" s="18"/>
      <c r="L85" s="50">
        <f>ROUND(+L67+L75+L83,2)</f>
        <v>4411379.7699999996</v>
      </c>
      <c r="M85" s="36"/>
      <c r="N85" s="50">
        <f>ROUND(+N67+N75+N83,2)</f>
        <v>934819.74</v>
      </c>
      <c r="O85" s="36"/>
      <c r="P85" s="50">
        <f>ROUND(+P67+P75+P83,2)</f>
        <v>21418158.239999998</v>
      </c>
      <c r="Q85" s="18"/>
      <c r="R85" s="50">
        <f>ROUND(+R67+R75+R83,2)</f>
        <v>7524473.1799999997</v>
      </c>
      <c r="S85" s="18"/>
      <c r="T85" s="50">
        <f>ROUND(+T67+T75+T83,2)</f>
        <v>4538657.0999999996</v>
      </c>
      <c r="U85" s="18"/>
      <c r="V85" s="50">
        <f>ROUND(+V67+V75+V83,2)</f>
        <v>76045.399999999994</v>
      </c>
      <c r="W85" s="18"/>
      <c r="X85" s="50">
        <f>ROUND(+X67+X75+X83,2)</f>
        <v>231034.06</v>
      </c>
      <c r="Y85" s="18"/>
      <c r="Z85" s="50">
        <f>ROUND(+Z67+Z75+Z83,2)</f>
        <v>5045838.0199999996</v>
      </c>
      <c r="AA85" s="18"/>
      <c r="AB85" s="52">
        <f>ROUND(+AB67+AB75+AB83,2)</f>
        <v>46730615.409999996</v>
      </c>
      <c r="AC85" s="36"/>
      <c r="AD85" s="50">
        <f>ROUND(+AD67+AD75+AD83,2)</f>
        <v>47269046.520000003</v>
      </c>
      <c r="AF85" s="4">
        <f>AF67+AF75+AF83</f>
        <v>35435691.099999987</v>
      </c>
    </row>
    <row r="86" spans="1:233" ht="13.8" thickTop="1" x14ac:dyDescent="0.25">
      <c r="D86" s="4">
        <f>D85-D53</f>
        <v>0</v>
      </c>
      <c r="E86" s="4"/>
      <c r="F86" s="4">
        <f>F53-F85</f>
        <v>0</v>
      </c>
      <c r="G86" s="4"/>
      <c r="H86" s="4">
        <f>ROUND(H53-H85,2)</f>
        <v>0</v>
      </c>
      <c r="I86" s="4"/>
      <c r="J86" s="33">
        <f>ROUND(J53-J85,2)</f>
        <v>0</v>
      </c>
      <c r="K86" s="4">
        <f>ROUND(K53-K85,2)</f>
        <v>0</v>
      </c>
      <c r="L86" s="4">
        <f>L53-L85</f>
        <v>0</v>
      </c>
      <c r="M86" s="36"/>
      <c r="N86" s="4">
        <f>N53-N85</f>
        <v>0</v>
      </c>
      <c r="O86" s="36"/>
      <c r="P86" s="4">
        <f>P53-P85</f>
        <v>0</v>
      </c>
      <c r="Q86" s="4"/>
      <c r="R86" s="4">
        <f>R53-R85</f>
        <v>0</v>
      </c>
      <c r="S86" s="4"/>
      <c r="T86" s="4">
        <f>T53-T85</f>
        <v>0</v>
      </c>
      <c r="U86" s="4"/>
      <c r="V86" s="4">
        <f>V53-V85</f>
        <v>0</v>
      </c>
      <c r="W86" s="4"/>
      <c r="X86" s="4">
        <f>X53-X85</f>
        <v>0</v>
      </c>
      <c r="Y86" s="4"/>
      <c r="Z86" s="4">
        <f>ROUND(Z53-Z85,2)</f>
        <v>0</v>
      </c>
      <c r="AA86" s="4"/>
      <c r="AB86" s="37">
        <f>ROUND(AB53-AB85,2)</f>
        <v>0</v>
      </c>
      <c r="AC86" s="37">
        <f>ROUND(AC53-AC85,2)</f>
        <v>0</v>
      </c>
      <c r="AD86" s="4">
        <f>ROUND(AD53-AD85,2)</f>
        <v>0</v>
      </c>
      <c r="HQ86" s="38" t="e">
        <f>#REF!+AO86+BG86+BX86+CP86+DF86</f>
        <v>#REF!</v>
      </c>
      <c r="HS86" s="38">
        <f>Z86+AQ86+BI86+BZ86</f>
        <v>0</v>
      </c>
      <c r="HY86" s="38">
        <f>AF86+AW86+BN86+CF86+CV86+DL86+EB86+ER86</f>
        <v>0</v>
      </c>
    </row>
    <row r="87" spans="1:233" hidden="1" x14ac:dyDescent="0.25">
      <c r="D87" s="36"/>
      <c r="E87" s="36"/>
      <c r="F87" s="36"/>
      <c r="G87" s="36"/>
      <c r="H87" s="36"/>
      <c r="I87" s="36"/>
      <c r="J87" s="36"/>
      <c r="K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57"/>
      <c r="AC87" s="36"/>
      <c r="AD87" s="37"/>
      <c r="HQ87" s="38" t="e">
        <f>#REF!+AO87+BG87+BX87+CP87+DF87</f>
        <v>#REF!</v>
      </c>
      <c r="HS87" s="36">
        <f>Z87+AQ87+BI87+BZ87</f>
        <v>0</v>
      </c>
      <c r="HY87" s="38">
        <f t="shared" ref="HY87:HY91" si="24">AF87+AW87+BN87+CF87+CV87+DL87+EB87+ER87</f>
        <v>0</v>
      </c>
    </row>
    <row r="88" spans="1:233" hidden="1" x14ac:dyDescent="0.25">
      <c r="D88" s="36"/>
      <c r="E88" s="36"/>
      <c r="F88" s="36"/>
      <c r="G88" s="36"/>
      <c r="H88" s="36"/>
      <c r="I88" s="36"/>
      <c r="J88" s="36"/>
      <c r="K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57"/>
      <c r="AC88" s="36"/>
      <c r="AD88" s="37"/>
      <c r="HQ88" s="38" t="e">
        <f>#REF!+AO88+BG88+BX88+CP88+DF88</f>
        <v>#REF!</v>
      </c>
      <c r="HS88" s="36">
        <f>Z88+AQ88+BI88+BZ88</f>
        <v>0</v>
      </c>
      <c r="HY88" s="38">
        <f t="shared" si="24"/>
        <v>0</v>
      </c>
    </row>
    <row r="89" spans="1:233" hidden="1" x14ac:dyDescent="0.25">
      <c r="D89" s="36"/>
      <c r="E89" s="36"/>
      <c r="F89" s="36"/>
      <c r="G89" s="36"/>
      <c r="H89" s="36"/>
      <c r="I89" s="36"/>
      <c r="J89" s="36"/>
      <c r="K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57"/>
      <c r="AC89" s="36"/>
      <c r="AD89" s="37"/>
      <c r="HQ89" s="38" t="e">
        <f>#REF!+AO89+BG89+BX89+CP89+DF89</f>
        <v>#REF!</v>
      </c>
      <c r="HS89" s="36">
        <f>Z89+AQ89+BI89+BZ89</f>
        <v>0</v>
      </c>
      <c r="HY89" s="38">
        <f t="shared" si="24"/>
        <v>0</v>
      </c>
    </row>
    <row r="90" spans="1:233" ht="13.8" x14ac:dyDescent="0.25">
      <c r="E90" s="58"/>
      <c r="F90" s="58"/>
      <c r="G90" s="59"/>
      <c r="H90" s="59"/>
      <c r="I90" s="59"/>
      <c r="J90" s="59"/>
      <c r="K90" s="58"/>
      <c r="L90" s="1" t="s">
        <v>121</v>
      </c>
      <c r="M90" s="36"/>
      <c r="N90" s="4"/>
      <c r="O90" s="36"/>
      <c r="R90" s="58"/>
      <c r="S90" s="58"/>
      <c r="T90" s="58"/>
      <c r="U90" s="58"/>
      <c r="V90" s="58"/>
      <c r="W90" s="58"/>
      <c r="X90" s="58"/>
      <c r="Y90" s="58"/>
      <c r="Z90" s="59"/>
      <c r="AA90" s="59"/>
      <c r="AB90" s="60"/>
      <c r="AC90" s="36"/>
      <c r="AD90" s="37"/>
      <c r="HQ90" s="38" t="e">
        <f>#REF!+AO90+BG90+BX90+CP90+DF90</f>
        <v>#REF!</v>
      </c>
      <c r="HY90" s="38">
        <f t="shared" si="24"/>
        <v>0</v>
      </c>
    </row>
    <row r="91" spans="1:233" ht="13.8" x14ac:dyDescent="0.25">
      <c r="D91" s="61"/>
      <c r="E91" s="62"/>
      <c r="F91" s="62"/>
      <c r="G91" s="59"/>
      <c r="H91" s="59"/>
      <c r="I91" s="59"/>
      <c r="J91" s="59"/>
      <c r="K91" s="62"/>
      <c r="L91" s="62" t="s">
        <v>122</v>
      </c>
      <c r="M91" s="63"/>
      <c r="N91" s="4"/>
      <c r="O91" s="36"/>
      <c r="P91" s="61"/>
      <c r="Q91" s="61"/>
      <c r="R91" s="61"/>
      <c r="S91" s="62"/>
      <c r="T91" s="62"/>
      <c r="U91" s="62"/>
      <c r="V91" s="62"/>
      <c r="W91" s="62"/>
      <c r="X91" s="62"/>
      <c r="Y91" s="62"/>
      <c r="Z91" s="59"/>
      <c r="AA91" s="59"/>
      <c r="AB91" s="64"/>
      <c r="AC91" s="36"/>
      <c r="AD91" s="37"/>
      <c r="HQ91" s="38" t="e">
        <f>#REF!+AO91+BG91+BX91+CP91+DF91</f>
        <v>#REF!</v>
      </c>
      <c r="HS91" s="36">
        <f>Z91+AQ91+BI91+BZ91</f>
        <v>0</v>
      </c>
      <c r="HY91" s="38">
        <f t="shared" si="24"/>
        <v>0</v>
      </c>
    </row>
    <row r="92" spans="1:233" ht="13.8" x14ac:dyDescent="0.25">
      <c r="D92" s="65"/>
      <c r="E92" s="62"/>
      <c r="F92" s="62"/>
      <c r="G92" s="59"/>
      <c r="H92" s="59"/>
      <c r="I92" s="59"/>
      <c r="J92" s="59"/>
      <c r="K92" s="62"/>
      <c r="L92" s="62" t="s">
        <v>123</v>
      </c>
      <c r="M92" s="63"/>
      <c r="N92" s="4"/>
      <c r="O92" s="62"/>
      <c r="P92" s="65"/>
      <c r="Q92" s="65"/>
      <c r="R92" s="62"/>
      <c r="S92" s="62"/>
      <c r="T92" s="62"/>
      <c r="U92" s="62"/>
      <c r="V92" s="62"/>
      <c r="W92" s="62"/>
      <c r="X92" s="62"/>
      <c r="Y92" s="62"/>
      <c r="Z92" s="59"/>
      <c r="AA92" s="59"/>
      <c r="AB92" s="64"/>
      <c r="AC92" s="62"/>
      <c r="AD92" s="37"/>
    </row>
    <row r="93" spans="1:233" ht="13.8" x14ac:dyDescent="0.25">
      <c r="D93" s="62"/>
      <c r="E93" s="62"/>
      <c r="F93" s="62"/>
      <c r="K93" s="62"/>
      <c r="L93" s="62" t="s">
        <v>124</v>
      </c>
      <c r="M93" s="63"/>
      <c r="N93" s="4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AB93" s="64"/>
      <c r="AC93" s="62"/>
      <c r="HQ93" s="38" t="e">
        <f>#REF!+AO93+BG93+BX93+CP93+DF93</f>
        <v>#REF!</v>
      </c>
      <c r="HS93" s="1">
        <f>Z93+AQ93+BI93+BZ93</f>
        <v>0</v>
      </c>
      <c r="HY93" s="38">
        <f t="shared" ref="HY93:HY100" si="25">AF93+AW93+BN93+CF93+CV93+DL93+EB93+ER93</f>
        <v>0</v>
      </c>
    </row>
    <row r="94" spans="1:233" ht="13.8" x14ac:dyDescent="0.25">
      <c r="C94" s="66"/>
      <c r="D94" s="62"/>
      <c r="E94" s="62"/>
      <c r="F94" s="62"/>
      <c r="G94" s="62"/>
      <c r="H94" s="62"/>
      <c r="I94" s="62"/>
      <c r="J94" s="62"/>
      <c r="K94" s="62"/>
      <c r="L94" s="67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46"/>
      <c r="AC94" s="62"/>
      <c r="HQ94" s="38" t="e">
        <f>#REF!+AO94+BG94+BX94+CP94+DF94</f>
        <v>#REF!</v>
      </c>
      <c r="HY94" s="38">
        <f t="shared" si="25"/>
        <v>0</v>
      </c>
    </row>
    <row r="95" spans="1:233" x14ac:dyDescent="0.25">
      <c r="D95" s="36"/>
      <c r="E95" s="36"/>
      <c r="F95" s="36"/>
      <c r="G95" s="36"/>
      <c r="H95" s="36"/>
      <c r="I95" s="36"/>
      <c r="J95" s="36"/>
      <c r="K95" s="36"/>
      <c r="L95" s="68">
        <v>1666638.79</v>
      </c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46"/>
      <c r="AC95" s="36"/>
      <c r="HQ95" s="38" t="e">
        <f>#REF!+AO95+BG95+BX95+CP95+DF95</f>
        <v>#REF!</v>
      </c>
      <c r="HS95" s="36">
        <f>Z95+AQ95+BI95+BZ95</f>
        <v>0</v>
      </c>
      <c r="HY95" s="38">
        <f t="shared" si="25"/>
        <v>0</v>
      </c>
    </row>
    <row r="96" spans="1:233" x14ac:dyDescent="0.25">
      <c r="D96" s="36"/>
      <c r="E96" s="36"/>
      <c r="F96" s="36"/>
      <c r="G96" s="36"/>
      <c r="H96" s="36"/>
      <c r="I96" s="36"/>
      <c r="J96" s="36"/>
      <c r="K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46"/>
      <c r="AC96" s="36"/>
      <c r="HQ96" s="38" t="e">
        <f>#REF!+AO96+BG96+BX96+CP96+DF96</f>
        <v>#REF!</v>
      </c>
      <c r="HY96" s="38">
        <f t="shared" si="25"/>
        <v>0</v>
      </c>
    </row>
    <row r="97" spans="4:233" x14ac:dyDescent="0.25">
      <c r="D97" s="36"/>
      <c r="E97" s="36"/>
      <c r="F97" s="36"/>
      <c r="G97" s="36"/>
      <c r="H97" s="36"/>
      <c r="I97" s="36"/>
      <c r="J97" s="36"/>
      <c r="K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46"/>
      <c r="AC97" s="36"/>
      <c r="HQ97" s="38" t="e">
        <f>#REF!+AO97+BG97+BX97+CP97+DF97</f>
        <v>#REF!</v>
      </c>
      <c r="HY97" s="38">
        <f t="shared" si="25"/>
        <v>0</v>
      </c>
    </row>
    <row r="98" spans="4:233" x14ac:dyDescent="0.25">
      <c r="HQ98" s="38" t="e">
        <f>#REF!+AO98+BG98+BX98+CP98+DF98</f>
        <v>#REF!</v>
      </c>
      <c r="HS98" s="1">
        <f>Z98+AQ98+BI98+BZ98</f>
        <v>0</v>
      </c>
      <c r="HY98" s="38">
        <f t="shared" si="25"/>
        <v>0</v>
      </c>
    </row>
    <row r="99" spans="4:233" x14ac:dyDescent="0.25">
      <c r="HQ99" s="38" t="e">
        <f>#REF!+AO99+BG99+BX99+CP99+DF99</f>
        <v>#REF!</v>
      </c>
      <c r="HS99" s="1">
        <f>Z99+AQ99+BI99+BZ99</f>
        <v>0</v>
      </c>
      <c r="HY99" s="38">
        <f t="shared" si="25"/>
        <v>0</v>
      </c>
    </row>
    <row r="100" spans="4:233" x14ac:dyDescent="0.25">
      <c r="HQ100" s="38" t="e">
        <f>#REF!+AO100+BG100+BX100+CP100+DF100</f>
        <v>#REF!</v>
      </c>
      <c r="HS100" s="1">
        <f>Z100+AQ100+BI100+BZ100</f>
        <v>0</v>
      </c>
      <c r="HY100" s="38">
        <f t="shared" si="25"/>
        <v>0</v>
      </c>
    </row>
    <row r="104" spans="4:233" x14ac:dyDescent="0.25">
      <c r="HQ104" s="38" t="e">
        <f>ROUND(HQ105+HQ111+HQ117+HQ123,2)</f>
        <v>#REF!</v>
      </c>
    </row>
    <row r="105" spans="4:233" x14ac:dyDescent="0.25">
      <c r="HQ105" s="39" t="e">
        <f>#REF!+AO105+BG105+BX105+CP105+DF105</f>
        <v>#REF!</v>
      </c>
      <c r="HY105" s="38">
        <f t="shared" ref="HY105:HY128" si="26">AF105+AW105+BN105+CF105+CV105+DL105+EB105+ER105</f>
        <v>0</v>
      </c>
    </row>
    <row r="106" spans="4:233" x14ac:dyDescent="0.25">
      <c r="HQ106" s="38" t="e">
        <f>#REF!+AO106+BG106+BX106+CP106+DF106</f>
        <v>#REF!</v>
      </c>
      <c r="HS106" s="1">
        <f>Z106+AQ106+BI106+BZ106</f>
        <v>0</v>
      </c>
      <c r="HY106" s="38">
        <f t="shared" si="26"/>
        <v>0</v>
      </c>
    </row>
    <row r="107" spans="4:233" x14ac:dyDescent="0.25">
      <c r="HQ107" s="38" t="e">
        <f>#REF!+AO107+BG107+BX107+CP107+DF107</f>
        <v>#REF!</v>
      </c>
      <c r="HS107" s="1">
        <f>Z107+AQ107+BI107+BZ107</f>
        <v>0</v>
      </c>
      <c r="HY107" s="38">
        <f t="shared" si="26"/>
        <v>0</v>
      </c>
    </row>
    <row r="108" spans="4:233" x14ac:dyDescent="0.25">
      <c r="HQ108" s="38" t="e">
        <f>#REF!+AO108+BG108+BX108+CP108+DF108</f>
        <v>#REF!</v>
      </c>
      <c r="HS108" s="1">
        <f>Z108+AQ108+BI108+BZ108</f>
        <v>0</v>
      </c>
      <c r="HY108" s="38">
        <f t="shared" si="26"/>
        <v>0</v>
      </c>
    </row>
    <row r="109" spans="4:233" x14ac:dyDescent="0.25">
      <c r="HQ109" s="38" t="e">
        <f>#REF!+AO109+BG109+BX109+CP109+DF109</f>
        <v>#REF!</v>
      </c>
      <c r="HY109" s="38">
        <f t="shared" si="26"/>
        <v>0</v>
      </c>
    </row>
    <row r="110" spans="4:233" x14ac:dyDescent="0.25">
      <c r="HQ110" s="38" t="e">
        <f>#REF!+AO110+BG110+BX110+CP110+DF110</f>
        <v>#REF!</v>
      </c>
      <c r="HY110" s="38">
        <f t="shared" si="26"/>
        <v>0</v>
      </c>
    </row>
    <row r="111" spans="4:233" x14ac:dyDescent="0.25">
      <c r="HQ111" s="39" t="e">
        <f>#REF!+AO111+BG111+BX111+CP111+DF111</f>
        <v>#REF!</v>
      </c>
      <c r="HY111" s="38">
        <f t="shared" si="26"/>
        <v>0</v>
      </c>
    </row>
    <row r="112" spans="4:233" x14ac:dyDescent="0.25">
      <c r="HQ112" s="38" t="e">
        <f>#REF!+AO112+BG112+BX112+CP112+DF112</f>
        <v>#REF!</v>
      </c>
      <c r="HS112" s="1">
        <f>Z112+AQ112+BI112+BZ112</f>
        <v>0</v>
      </c>
      <c r="HY112" s="38">
        <f t="shared" si="26"/>
        <v>0</v>
      </c>
    </row>
    <row r="113" spans="225:233" x14ac:dyDescent="0.25">
      <c r="HQ113" s="38" t="e">
        <f>#REF!+AO113+BG113+BX113+CP113+DF113</f>
        <v>#REF!</v>
      </c>
      <c r="HS113" s="1">
        <f>Z113+AQ113+BI113+BZ113</f>
        <v>0</v>
      </c>
      <c r="HY113" s="38">
        <f t="shared" si="26"/>
        <v>0</v>
      </c>
    </row>
    <row r="114" spans="225:233" x14ac:dyDescent="0.25">
      <c r="HQ114" s="38" t="e">
        <f>#REF!+AO114+BG114+BX114+CP114+DF114</f>
        <v>#REF!</v>
      </c>
      <c r="HS114" s="1">
        <f>Z114+AQ114+BI114+BZ114</f>
        <v>0</v>
      </c>
      <c r="HY114" s="38">
        <f t="shared" si="26"/>
        <v>0</v>
      </c>
    </row>
    <row r="115" spans="225:233" x14ac:dyDescent="0.25">
      <c r="HQ115" s="38" t="e">
        <f>#REF!+AO115+BG115+BX115+CP115+DF115</f>
        <v>#REF!</v>
      </c>
      <c r="HY115" s="38">
        <f t="shared" si="26"/>
        <v>0</v>
      </c>
    </row>
    <row r="116" spans="225:233" x14ac:dyDescent="0.25">
      <c r="HQ116" s="38" t="e">
        <f>#REF!+AO116+BG116+BX116+CP116+DF116</f>
        <v>#REF!</v>
      </c>
      <c r="HY116" s="38">
        <f t="shared" si="26"/>
        <v>0</v>
      </c>
    </row>
    <row r="117" spans="225:233" x14ac:dyDescent="0.25">
      <c r="HQ117" s="39" t="e">
        <f>#REF!+AO117+BG117+BX117+CP117+DF117</f>
        <v>#REF!</v>
      </c>
      <c r="HY117" s="38">
        <f t="shared" si="26"/>
        <v>0</v>
      </c>
    </row>
    <row r="118" spans="225:233" x14ac:dyDescent="0.25">
      <c r="HQ118" s="38" t="e">
        <f>#REF!+AO118+BG118+BX118+CP118+DF118</f>
        <v>#REF!</v>
      </c>
      <c r="HS118" s="1">
        <f>Z118+AQ118+BI118</f>
        <v>0</v>
      </c>
      <c r="HY118" s="38">
        <f t="shared" si="26"/>
        <v>0</v>
      </c>
    </row>
    <row r="119" spans="225:233" x14ac:dyDescent="0.25">
      <c r="HQ119" s="38" t="e">
        <f>#REF!+AO119+BG119+BX119+CP119+DF119</f>
        <v>#REF!</v>
      </c>
      <c r="HS119" s="1">
        <f>Z119+AQ119+BI119+BZ119</f>
        <v>0</v>
      </c>
      <c r="HY119" s="38">
        <f t="shared" si="26"/>
        <v>0</v>
      </c>
    </row>
    <row r="120" spans="225:233" x14ac:dyDescent="0.25">
      <c r="HQ120" s="38" t="e">
        <f>#REF!+AO120+BG120+BX120+CP120+DF120</f>
        <v>#REF!</v>
      </c>
      <c r="HS120" s="1">
        <f>Z120+AQ120+BI120+BZ120</f>
        <v>0</v>
      </c>
      <c r="HY120" s="38">
        <f t="shared" si="26"/>
        <v>0</v>
      </c>
    </row>
    <row r="121" spans="225:233" x14ac:dyDescent="0.25">
      <c r="HQ121" s="38" t="e">
        <f>#REF!+AO121+BG121+BX121+CP121+DF121</f>
        <v>#REF!</v>
      </c>
      <c r="HS121" s="1">
        <f>Z121+AQ121+BI121+BZ121</f>
        <v>0</v>
      </c>
      <c r="HY121" s="38">
        <f t="shared" si="26"/>
        <v>0</v>
      </c>
    </row>
    <row r="122" spans="225:233" x14ac:dyDescent="0.25">
      <c r="HQ122" s="38" t="e">
        <f>#REF!+AO122+BG122+BX122+CP122+DF122</f>
        <v>#REF!</v>
      </c>
      <c r="HS122" s="1">
        <f>Z122+AQ122+BI122+BZ122</f>
        <v>0</v>
      </c>
      <c r="HY122" s="38">
        <f t="shared" si="26"/>
        <v>0</v>
      </c>
    </row>
    <row r="123" spans="225:233" x14ac:dyDescent="0.25">
      <c r="HQ123" s="39" t="e">
        <f>#REF!+AO123+BG123+BX123+CP123+DF123</f>
        <v>#REF!</v>
      </c>
      <c r="HY123" s="38">
        <f t="shared" si="26"/>
        <v>0</v>
      </c>
    </row>
    <row r="124" spans="225:233" x14ac:dyDescent="0.25">
      <c r="HQ124" s="38" t="e">
        <f>#REF!+AO124+BG124+BX124+CP124+DF124</f>
        <v>#REF!</v>
      </c>
      <c r="HS124" s="1">
        <f>Z124+AQ124+BI124+BZ124</f>
        <v>0</v>
      </c>
      <c r="HY124" s="38">
        <f t="shared" si="26"/>
        <v>0</v>
      </c>
    </row>
    <row r="125" spans="225:233" x14ac:dyDescent="0.25">
      <c r="HQ125" s="38" t="e">
        <f>#REF!+AO125+BG125+BX125+CP125+DF125</f>
        <v>#REF!</v>
      </c>
      <c r="HS125" s="1">
        <f>Z125+AQ125+BI125+BZ125</f>
        <v>0</v>
      </c>
      <c r="HY125" s="38">
        <f t="shared" si="26"/>
        <v>0</v>
      </c>
    </row>
    <row r="126" spans="225:233" x14ac:dyDescent="0.25">
      <c r="HQ126" s="38" t="e">
        <f>#REF!+AO126+BG126+BX126+CP126+DF126</f>
        <v>#REF!</v>
      </c>
      <c r="HS126" s="1">
        <f>Z126+AQ126+BI126+BZ126</f>
        <v>0</v>
      </c>
      <c r="HY126" s="38">
        <f t="shared" si="26"/>
        <v>0</v>
      </c>
    </row>
    <row r="127" spans="225:233" x14ac:dyDescent="0.25">
      <c r="HQ127" s="38" t="e">
        <f>#REF!+AO127+BG127+BX127+CP127+DF127</f>
        <v>#REF!</v>
      </c>
      <c r="HS127" s="1">
        <f>Z127+AQ127+BI127+BZ127</f>
        <v>0</v>
      </c>
      <c r="HY127" s="38">
        <f t="shared" si="26"/>
        <v>0</v>
      </c>
    </row>
    <row r="128" spans="225:233" x14ac:dyDescent="0.25">
      <c r="HQ128" s="38" t="e">
        <f>#REF!+AO128+BG128+BX128+CP128+DF128</f>
        <v>#REF!</v>
      </c>
      <c r="HS128" s="1">
        <f>Z128+AQ128+BI128+BZ128</f>
        <v>0</v>
      </c>
      <c r="HY128" s="38">
        <f t="shared" si="26"/>
        <v>0</v>
      </c>
    </row>
    <row r="129" spans="225:233" x14ac:dyDescent="0.25">
      <c r="HQ129" s="38" t="e">
        <f>ROUND(SUM(HQ130:HQ135),2)</f>
        <v>#REF!</v>
      </c>
    </row>
    <row r="130" spans="225:233" x14ac:dyDescent="0.25">
      <c r="HQ130" s="38" t="e">
        <f>#REF!+AO130+BG130+BX130+CP130+DF130</f>
        <v>#REF!</v>
      </c>
      <c r="HY130" s="38">
        <f t="shared" ref="HY130:HY135" si="27">AF130+AW130+BN130+CF130+CV130+DL130+EB130+ER130</f>
        <v>0</v>
      </c>
    </row>
    <row r="131" spans="225:233" x14ac:dyDescent="0.25">
      <c r="HQ131" s="38" t="e">
        <f>#REF!+AO131+BG131+BX131+CP131+DF131</f>
        <v>#REF!</v>
      </c>
      <c r="HS131" s="1">
        <f>Z131+AQ131+BI131+BZ131</f>
        <v>0</v>
      </c>
      <c r="HY131" s="38">
        <f t="shared" si="27"/>
        <v>0</v>
      </c>
    </row>
    <row r="132" spans="225:233" x14ac:dyDescent="0.25">
      <c r="HQ132" s="38" t="e">
        <f>#REF!+AO132+BG132+BX132+CP132+DF132</f>
        <v>#REF!</v>
      </c>
      <c r="HS132" s="1">
        <f>Z132+AQ132+BI132+BZ132</f>
        <v>0</v>
      </c>
      <c r="HY132" s="38">
        <f t="shared" si="27"/>
        <v>0</v>
      </c>
    </row>
    <row r="133" spans="225:233" x14ac:dyDescent="0.25">
      <c r="HQ133" s="38" t="e">
        <f>#REF!+AO133+BG133+BX133+CP133+DF133</f>
        <v>#REF!</v>
      </c>
      <c r="HS133" s="1">
        <f>Z133+AQ133+BI133+BZ133</f>
        <v>0</v>
      </c>
      <c r="HY133" s="38">
        <f t="shared" si="27"/>
        <v>0</v>
      </c>
    </row>
    <row r="134" spans="225:233" x14ac:dyDescent="0.25">
      <c r="HQ134" s="38" t="e">
        <f>#REF!+AO134+BG134+BX134+CP134+DF134</f>
        <v>#REF!</v>
      </c>
      <c r="HS134" s="1">
        <f>Z134+AQ134+BI134+BZ134</f>
        <v>0</v>
      </c>
      <c r="HY134" s="38">
        <f t="shared" si="27"/>
        <v>0</v>
      </c>
    </row>
    <row r="135" spans="225:233" x14ac:dyDescent="0.25">
      <c r="HQ135" s="38" t="e">
        <f>#REF!+AO135+BG135+BX135+CP135+DF135</f>
        <v>#REF!</v>
      </c>
      <c r="HS135" s="1">
        <f>Z135+AQ135+BI135+BZ135</f>
        <v>0</v>
      </c>
      <c r="HY135" s="38">
        <f t="shared" si="27"/>
        <v>0</v>
      </c>
    </row>
    <row r="137" spans="225:233" x14ac:dyDescent="0.25">
      <c r="HQ137" s="38" t="e">
        <f>#REF!+AO137+BG137+BX137+CP137+DF137</f>
        <v>#REF!</v>
      </c>
      <c r="HS137" s="1">
        <f t="shared" ref="HS137:HS142" si="28">Z137+AQ137+BI137+BZ137</f>
        <v>0</v>
      </c>
      <c r="HY137" s="38">
        <f t="shared" ref="HY137:HY143" si="29">AF137+AW137+BN137+CF137+CV137+DL137+EB137+ER137</f>
        <v>0</v>
      </c>
    </row>
    <row r="138" spans="225:233" x14ac:dyDescent="0.25">
      <c r="HQ138" s="38" t="e">
        <f>#REF!+AO138+BG138+BX138+CP138+DF138</f>
        <v>#REF!</v>
      </c>
      <c r="HS138" s="1">
        <f t="shared" si="28"/>
        <v>0</v>
      </c>
      <c r="HY138" s="38">
        <f t="shared" si="29"/>
        <v>0</v>
      </c>
    </row>
    <row r="139" spans="225:233" x14ac:dyDescent="0.25">
      <c r="HQ139" s="38" t="e">
        <f>#REF!+AO139+BG139+BX139+CP139+DF139</f>
        <v>#REF!</v>
      </c>
      <c r="HS139" s="1">
        <f t="shared" si="28"/>
        <v>0</v>
      </c>
      <c r="HY139" s="38">
        <f t="shared" si="29"/>
        <v>0</v>
      </c>
    </row>
    <row r="140" spans="225:233" x14ac:dyDescent="0.25">
      <c r="HQ140" s="38" t="e">
        <f>#REF!+AO140+BG140+BX140+CP140+DF140</f>
        <v>#REF!</v>
      </c>
      <c r="HS140" s="1">
        <f t="shared" si="28"/>
        <v>0</v>
      </c>
      <c r="HY140" s="38">
        <f t="shared" si="29"/>
        <v>0</v>
      </c>
    </row>
    <row r="141" spans="225:233" x14ac:dyDescent="0.25">
      <c r="HQ141" s="38" t="e">
        <f>#REF!+AO141+BG141+BX141+CP141+DF141</f>
        <v>#REF!</v>
      </c>
      <c r="HS141" s="1">
        <f t="shared" si="28"/>
        <v>0</v>
      </c>
      <c r="HY141" s="38">
        <f t="shared" si="29"/>
        <v>0</v>
      </c>
    </row>
    <row r="142" spans="225:233" x14ac:dyDescent="0.25">
      <c r="HQ142" s="38" t="e">
        <f>#REF!+AO142+BG142+BX142+CP142+DF142</f>
        <v>#REF!</v>
      </c>
      <c r="HS142" s="1">
        <f t="shared" si="28"/>
        <v>0</v>
      </c>
      <c r="HY142" s="38">
        <f t="shared" si="29"/>
        <v>0</v>
      </c>
    </row>
    <row r="143" spans="225:233" x14ac:dyDescent="0.25">
      <c r="HQ143" s="38" t="e">
        <f>#REF!+AO143+BG143+BX143+CP143+DF143</f>
        <v>#REF!</v>
      </c>
      <c r="HY143" s="38">
        <f t="shared" si="29"/>
        <v>0</v>
      </c>
    </row>
    <row r="144" spans="225:233" x14ac:dyDescent="0.25">
      <c r="HQ144" s="1" t="e">
        <f>#REF!+AO144+BG144+BX144+CP144+DF144</f>
        <v>#REF!</v>
      </c>
      <c r="HS144" s="1">
        <f>Z144+AQ144+BI144+BZ144</f>
        <v>0</v>
      </c>
    </row>
    <row r="149" spans="225:225" x14ac:dyDescent="0.25">
      <c r="HQ149" s="1">
        <f>ROUND(HQ37+HQ101+HQ145,2)</f>
        <v>0</v>
      </c>
    </row>
  </sheetData>
  <pageMargins left="0.39370078740157483" right="0.39370078740157483" top="0.70866141732283472" bottom="0.15748031496062992" header="0.27559055118110237" footer="0.23622047244094491"/>
  <pageSetup paperSize="9" scale="49" orientation="landscape" r:id="rId1"/>
  <headerFooter alignWithMargins="0"/>
  <rowBreaks count="1" manualBreakCount="1">
    <brk id="86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BALANÇO2021</vt:lpstr>
      <vt:lpstr>BALANÇO2021!Area_de_impressao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Edinea Aparecida Rocha Possebon</dc:creator>
  <cp:lastModifiedBy>Bianca Corazza</cp:lastModifiedBy>
  <dcterms:created xsi:type="dcterms:W3CDTF">2021-06-04T14:37:02Z</dcterms:created>
  <dcterms:modified xsi:type="dcterms:W3CDTF">2021-06-07T19:14:40Z</dcterms:modified>
</cp:coreProperties>
</file>