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Planejamento/Relatório Contrato 001 2018/Sites/2021/"/>
    </mc:Choice>
  </mc:AlternateContent>
  <xr:revisionPtr revIDLastSave="5" documentId="8_{0C22994D-B526-47AE-BA57-0828CC467163}" xr6:coauthVersionLast="47" xr6:coauthVersionMax="47" xr10:uidLastSave="{C2010905-6762-4F07-A2B5-E95FDEFA88AA}"/>
  <bookViews>
    <workbookView xWindow="-120" yWindow="-120" windowWidth="20730" windowHeight="11160" xr2:uid="{91730541-6AE4-4A20-8303-1765DB3E9235}"/>
  </bookViews>
  <sheets>
    <sheet name="BALANÇO202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BALANÇO2021!$B$1:$AH$92</definedName>
    <definedName name="Assets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>#REF!</definedName>
    <definedName name="BuiltIn_AutoFilter___3">[2]EMABERTO!#REF!</definedName>
    <definedName name="Comparativo" localSheetId="0" hidden="1">{#N/A,#N/A,FALSE,"Capas";#N/A,#N/A,FALSE,"BS";#N/A,#N/A,FALSE,"DMPL";#N/A,#N/A,FALSE,"Doar";#N/A,#N/A,FALSE,"Translation";#N/A,#N/A,FALSE,"R$";#N/A,#N/A,FALSE,"US$"}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>#REF!</definedName>
    <definedName name="Excel_BuiltIn_Print_Area_0">#REF!</definedName>
    <definedName name="Excel_BuiltIn_Print_Titles_0">#REF!</definedName>
    <definedName name="fin_year">[3]Details!$G$53</definedName>
    <definedName name="FXRate">#REF!</definedName>
    <definedName name="juremprestimo">[1]Empréstimo!$C$6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localSheetId="0" hidden="1">{#N/A,#N/A,TRUE,"index";#N/A,#N/A,TRUE,"Summary";#N/A,#N/A,TRUE,"Continuing Business";#N/A,#N/A,TRUE,"Disposals";#N/A,#N/A,TRUE,"Acquisitions";#N/A,#N/A,TRUE,"Actual &amp; Plan Reconciliation"}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'[5]JWR 5 Ext'!#REF!</definedName>
    <definedName name="PLT_Truck">#REF!</definedName>
    <definedName name="PRINT_TITLES_MI">#REF!</definedName>
    <definedName name="Release_no">[6]Details!#REF!</definedName>
    <definedName name="sa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'[5]JWR 3 Ext'!#REF!</definedName>
    <definedName name="Scale">[3]Details!$B$12</definedName>
    <definedName name="sch_p06a">'[7]PRP pack'!#REF!</definedName>
    <definedName name="sch_p06b">'[7]PRP pack'!#REF!</definedName>
    <definedName name="sch_p12">#REF!</definedName>
    <definedName name="subdiv">[3]Details!$B$7</definedName>
    <definedName name="title">[3]Details!$B$2</definedName>
    <definedName name="unit_code">[3]Details!$B$9</definedName>
    <definedName name="unit_name">[3]Details!$B$8</definedName>
    <definedName name="Validations">#REF!</definedName>
    <definedName name="vcemprestimo">[1]Empréstimo!$F$8</definedName>
    <definedName name="Version">[3]Details!$B$18</definedName>
    <definedName name="wrn.american._.risk._.97." localSheetId="0" hidden="1">{#N/A,#N/A,FALSE,"capa";#N/A,#N/A,FALSE,"capa 2";#N/A,#N/A,FALSE,"BS";#N/A,#N/A,FALSE,"P &amp; L";#N/A,#N/A,FALSE,"DMPL";#N/A,#N/A,FALSE,"Doar";#N/A,#N/A,FALSE,"Translation";#N/A,#N/A,FALSE,"R$";#N/A,#N/A,FALSE,"US$"}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localSheetId="0" hidden="1">{#N/A,#N/A,FALSE,"BALANÇO";#N/A,#N/A,FALSE,"RESULT";#N/A,#N/A,FALSE,"DMPL";#N/A,#N/A,FALSE,"DOAR";#N/A,#N/A,FALSE,"capas"}</definedName>
    <definedName name="wrn.bal898." hidden="1">{#N/A,#N/A,FALSE,"BALANÇO";#N/A,#N/A,FALSE,"RESULT";#N/A,#N/A,FALSE,"DMPL";#N/A,#N/A,FALSE,"DOAR";#N/A,#N/A,FALSE,"capas"}</definedName>
    <definedName name="wrn.Brafs97." localSheetId="0" hidden="1">{#N/A,#N/A,FALSE,"Capas";#N/A,#N/A,FALSE,"BS";#N/A,#N/A,FALSE,"P &amp; L";#N/A,#N/A,FALSE,"DMPL";#N/A,#N/A,FALSE,"Doar";#N/A,#N/A,FALSE,"Translation";#N/A,#N/A,FALSE,"R$";#N/A,#N/A,FALSE,"US$";#N/A,#N/A,FALSE,"Marketable"}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localSheetId="0" hidden="1">{"FLASH",#N/A,TRUE,"LOCAL CCY"}</definedName>
    <definedName name="wrn.fihi." hidden="1">{"FLASH",#N/A,TRUE,"LOCAL CCY"}</definedName>
    <definedName name="wrn.FLASHP." localSheetId="0" hidden="1">{"FLASH",#N/A,TRUE,"LOCAL CCY"}</definedName>
    <definedName name="wrn.FLASHP." hidden="1">{"FLASH",#N/A,TRUE,"LOCAL CCY"}</definedName>
    <definedName name="wrn.FS1198." localSheetId="0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localSheetId="0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localSheetId="0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localSheetId="0" hidden="1">{#N/A,#N/A,TRUE,"index";#N/A,#N/A,TRUE,"Summary";#N/A,#N/A,TRUE,"Continuing Business";#N/A,#N/A,TRUE,"Disposals";#N/A,#N/A,TRUE,"Acquisitions";#N/A,#N/A,TRUE,"Actual &amp; Plan Reconciliation"}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localSheetId="0" hidden="1">{#N/A,#N/A,FALSE,"Capas";#N/A,#N/A,FALSE,"BS";#N/A,#N/A,FALSE,"P &amp; L";#N/A,#N/A,FALSE,"DMPL";#N/A,#N/A,FALSE,"Doar";#N/A,#N/A,FALSE,"Translation";#N/A,#N/A,FALSE,"R$";#N/A,#N/A,FALSE,"US$"}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U152" i="2" l="1"/>
  <c r="HW147" i="2"/>
  <c r="HU147" i="2"/>
  <c r="IC146" i="2"/>
  <c r="HU146" i="2"/>
  <c r="IC145" i="2"/>
  <c r="HW145" i="2"/>
  <c r="HU145" i="2"/>
  <c r="IC144" i="2"/>
  <c r="HW144" i="2"/>
  <c r="HU144" i="2"/>
  <c r="IC143" i="2"/>
  <c r="HW143" i="2"/>
  <c r="HU143" i="2"/>
  <c r="IC142" i="2"/>
  <c r="HW142" i="2"/>
  <c r="HU142" i="2"/>
  <c r="IC141" i="2"/>
  <c r="HW141" i="2"/>
  <c r="HU141" i="2"/>
  <c r="IC140" i="2"/>
  <c r="HW140" i="2"/>
  <c r="HU140" i="2"/>
  <c r="IC138" i="2"/>
  <c r="HW138" i="2"/>
  <c r="HU138" i="2"/>
  <c r="IC137" i="2"/>
  <c r="HW137" i="2"/>
  <c r="HU137" i="2"/>
  <c r="IC136" i="2"/>
  <c r="HW136" i="2"/>
  <c r="HU136" i="2"/>
  <c r="IC135" i="2"/>
  <c r="HW135" i="2"/>
  <c r="HU135" i="2"/>
  <c r="IC134" i="2"/>
  <c r="HW134" i="2"/>
  <c r="HU134" i="2"/>
  <c r="IC133" i="2"/>
  <c r="HU133" i="2"/>
  <c r="HU132" i="2" s="1"/>
  <c r="IC131" i="2"/>
  <c r="HW131" i="2"/>
  <c r="HU131" i="2"/>
  <c r="IC130" i="2"/>
  <c r="HW130" i="2"/>
  <c r="HU130" i="2"/>
  <c r="IC129" i="2"/>
  <c r="HW129" i="2"/>
  <c r="HU129" i="2"/>
  <c r="IC128" i="2"/>
  <c r="HW128" i="2"/>
  <c r="HU128" i="2"/>
  <c r="IC127" i="2"/>
  <c r="HW127" i="2"/>
  <c r="HU127" i="2"/>
  <c r="IC126" i="2"/>
  <c r="HU126" i="2"/>
  <c r="IC125" i="2"/>
  <c r="HW125" i="2"/>
  <c r="HU125" i="2"/>
  <c r="IC124" i="2"/>
  <c r="HW124" i="2"/>
  <c r="HU124" i="2"/>
  <c r="IC123" i="2"/>
  <c r="HW123" i="2"/>
  <c r="HU123" i="2"/>
  <c r="IC122" i="2"/>
  <c r="HW122" i="2"/>
  <c r="HU122" i="2"/>
  <c r="IC121" i="2"/>
  <c r="HW121" i="2"/>
  <c r="HU121" i="2"/>
  <c r="IC120" i="2"/>
  <c r="HU120" i="2"/>
  <c r="IC119" i="2"/>
  <c r="HU119" i="2"/>
  <c r="IC118" i="2"/>
  <c r="HU118" i="2"/>
  <c r="IC117" i="2"/>
  <c r="HW117" i="2"/>
  <c r="HU117" i="2"/>
  <c r="IC116" i="2"/>
  <c r="HW116" i="2"/>
  <c r="HU116" i="2"/>
  <c r="IC115" i="2"/>
  <c r="HW115" i="2"/>
  <c r="HU115" i="2"/>
  <c r="IC114" i="2"/>
  <c r="HU114" i="2"/>
  <c r="IC113" i="2"/>
  <c r="HU113" i="2"/>
  <c r="IC112" i="2"/>
  <c r="HU112" i="2"/>
  <c r="IC111" i="2"/>
  <c r="HW111" i="2"/>
  <c r="HU111" i="2"/>
  <c r="IC110" i="2"/>
  <c r="HW110" i="2"/>
  <c r="HU110" i="2"/>
  <c r="IC109" i="2"/>
  <c r="HW109" i="2"/>
  <c r="HU109" i="2"/>
  <c r="IC108" i="2"/>
  <c r="HU108" i="2"/>
  <c r="HU107" i="2" s="1"/>
  <c r="IC103" i="2"/>
  <c r="HW103" i="2"/>
  <c r="HU103" i="2"/>
  <c r="IC102" i="2"/>
  <c r="HW102" i="2"/>
  <c r="HU102" i="2"/>
  <c r="IC101" i="2"/>
  <c r="HW101" i="2"/>
  <c r="HU101" i="2"/>
  <c r="IC100" i="2"/>
  <c r="HU100" i="2"/>
  <c r="IC99" i="2"/>
  <c r="HU99" i="2"/>
  <c r="AF99" i="2"/>
  <c r="IC98" i="2"/>
  <c r="HW98" i="2"/>
  <c r="HU98" i="2"/>
  <c r="IC97" i="2"/>
  <c r="HU97" i="2"/>
  <c r="IC96" i="2"/>
  <c r="HW96" i="2"/>
  <c r="HU96" i="2"/>
  <c r="IC94" i="2"/>
  <c r="HU94" i="2"/>
  <c r="IC93" i="2"/>
  <c r="HU93" i="2"/>
  <c r="IC89" i="2"/>
  <c r="HW89" i="2"/>
  <c r="HU89" i="2"/>
  <c r="IC88" i="2"/>
  <c r="HW88" i="2"/>
  <c r="HU88" i="2"/>
  <c r="IC87" i="2"/>
  <c r="HW87" i="2"/>
  <c r="HU87" i="2"/>
  <c r="IC86" i="2"/>
  <c r="HU86" i="2"/>
  <c r="M86" i="2"/>
  <c r="IC84" i="2"/>
  <c r="HU84" i="2"/>
  <c r="IC83" i="2"/>
  <c r="HU83" i="2"/>
  <c r="AJ83" i="2"/>
  <c r="AH83" i="2"/>
  <c r="D83" i="2"/>
  <c r="IC82" i="2"/>
  <c r="HU82" i="2"/>
  <c r="IC81" i="2"/>
  <c r="HU81" i="2"/>
  <c r="L81" i="2"/>
  <c r="AF81" i="2" s="1"/>
  <c r="AK81" i="2" s="1"/>
  <c r="IC80" i="2"/>
  <c r="HU80" i="2"/>
  <c r="L80" i="2"/>
  <c r="AF80" i="2" s="1"/>
  <c r="AK80" i="2" s="1"/>
  <c r="IC79" i="2"/>
  <c r="HU79" i="2"/>
  <c r="HW79" i="2"/>
  <c r="L78" i="2"/>
  <c r="AF78" i="2" s="1"/>
  <c r="L79" i="2"/>
  <c r="AF79" i="2" s="1"/>
  <c r="AK79" i="2" s="1"/>
  <c r="IC78" i="2"/>
  <c r="HU78" i="2"/>
  <c r="AD83" i="2"/>
  <c r="AB83" i="2"/>
  <c r="Z83" i="2"/>
  <c r="X83" i="2"/>
  <c r="V83" i="2"/>
  <c r="T83" i="2"/>
  <c r="R83" i="2"/>
  <c r="P83" i="2"/>
  <c r="N83" i="2"/>
  <c r="J83" i="2"/>
  <c r="H83" i="2"/>
  <c r="F83" i="2"/>
  <c r="IC77" i="2"/>
  <c r="HW77" i="2"/>
  <c r="HU77" i="2"/>
  <c r="IC76" i="2"/>
  <c r="HU76" i="2"/>
  <c r="AJ75" i="2"/>
  <c r="AH75" i="2"/>
  <c r="X75" i="2"/>
  <c r="H75" i="2"/>
  <c r="IC74" i="2"/>
  <c r="HU74" i="2"/>
  <c r="AB75" i="2"/>
  <c r="L74" i="2"/>
  <c r="AF74" i="2" s="1"/>
  <c r="AK74" i="2" s="1"/>
  <c r="IC73" i="2"/>
  <c r="HU73" i="2"/>
  <c r="L73" i="2"/>
  <c r="AF73" i="2" s="1"/>
  <c r="AK73" i="2" s="1"/>
  <c r="IC72" i="2"/>
  <c r="HU72" i="2"/>
  <c r="D72" i="2"/>
  <c r="IC71" i="2"/>
  <c r="HU71" i="2"/>
  <c r="L71" i="2"/>
  <c r="AF71" i="2" s="1"/>
  <c r="AK71" i="2" s="1"/>
  <c r="AF98" i="2"/>
  <c r="IC70" i="2"/>
  <c r="HU70" i="2"/>
  <c r="AD75" i="2"/>
  <c r="Z75" i="2"/>
  <c r="V75" i="2"/>
  <c r="T75" i="2"/>
  <c r="P75" i="2"/>
  <c r="N75" i="2"/>
  <c r="J75" i="2"/>
  <c r="F75" i="2"/>
  <c r="IC69" i="2"/>
  <c r="HU69" i="2"/>
  <c r="IC68" i="2"/>
  <c r="HU68" i="2"/>
  <c r="HU67" i="2"/>
  <c r="AJ67" i="2"/>
  <c r="AJ85" i="2" s="1"/>
  <c r="AH67" i="2"/>
  <c r="AH85" i="2" s="1"/>
  <c r="AG67" i="2"/>
  <c r="V67" i="2"/>
  <c r="V85" i="2" s="1"/>
  <c r="F67" i="2"/>
  <c r="F85" i="2" s="1"/>
  <c r="IC66" i="2"/>
  <c r="HU66" i="2"/>
  <c r="L66" i="2"/>
  <c r="AF66" i="2" s="1"/>
  <c r="AK66" i="2" s="1"/>
  <c r="L65" i="2"/>
  <c r="AF65" i="2" s="1"/>
  <c r="AK65" i="2" s="1"/>
  <c r="IC64" i="2"/>
  <c r="HU64" i="2"/>
  <c r="L64" i="2"/>
  <c r="AF64" i="2" s="1"/>
  <c r="AK64" i="2" s="1"/>
  <c r="IC63" i="2"/>
  <c r="HU63" i="2"/>
  <c r="HW63" i="2"/>
  <c r="D63" i="2"/>
  <c r="D67" i="2" s="1"/>
  <c r="IC62" i="2"/>
  <c r="HU62" i="2"/>
  <c r="HW62" i="2"/>
  <c r="L62" i="2"/>
  <c r="AF62" i="2" s="1"/>
  <c r="AK62" i="2" s="1"/>
  <c r="IC61" i="2"/>
  <c r="HU61" i="2"/>
  <c r="HW61" i="2"/>
  <c r="L61" i="2"/>
  <c r="AF61" i="2" s="1"/>
  <c r="AK61" i="2" s="1"/>
  <c r="IC60" i="2"/>
  <c r="HW60" i="2"/>
  <c r="HU60" i="2"/>
  <c r="L60" i="2"/>
  <c r="AF60" i="2" s="1"/>
  <c r="AK60" i="2" s="1"/>
  <c r="IC59" i="2"/>
  <c r="HW59" i="2"/>
  <c r="HU59" i="2"/>
  <c r="L59" i="2"/>
  <c r="AF59" i="2" s="1"/>
  <c r="AK59" i="2" s="1"/>
  <c r="R67" i="2"/>
  <c r="L58" i="2"/>
  <c r="AF58" i="2" s="1"/>
  <c r="AK58" i="2" s="1"/>
  <c r="IC57" i="2"/>
  <c r="HU57" i="2"/>
  <c r="AD67" i="2"/>
  <c r="AB67" i="2"/>
  <c r="Z67" i="2"/>
  <c r="Z85" i="2" s="1"/>
  <c r="X67" i="2"/>
  <c r="X85" i="2" s="1"/>
  <c r="T67" i="2"/>
  <c r="T85" i="2" s="1"/>
  <c r="P67" i="2"/>
  <c r="N67" i="2"/>
  <c r="J67" i="2"/>
  <c r="J85" i="2" s="1"/>
  <c r="H67" i="2"/>
  <c r="H85" i="2" s="1"/>
  <c r="L57" i="2"/>
  <c r="IC56" i="2"/>
  <c r="HU56" i="2"/>
  <c r="IC55" i="2"/>
  <c r="HU55" i="2"/>
  <c r="IC54" i="2"/>
  <c r="HU54" i="2"/>
  <c r="HU53" i="2"/>
  <c r="AG53" i="2"/>
  <c r="AG86" i="2" s="1"/>
  <c r="IC52" i="2"/>
  <c r="HW52" i="2"/>
  <c r="HU52" i="2"/>
  <c r="IC51" i="2"/>
  <c r="HU51" i="2"/>
  <c r="AH51" i="2"/>
  <c r="AB51" i="2"/>
  <c r="V51" i="2"/>
  <c r="F51" i="2"/>
  <c r="IC50" i="2"/>
  <c r="HU50" i="2"/>
  <c r="P51" i="2"/>
  <c r="D50" i="2"/>
  <c r="R51" i="2" s="1"/>
  <c r="IC49" i="2"/>
  <c r="HU49" i="2"/>
  <c r="AD51" i="2"/>
  <c r="Z51" i="2"/>
  <c r="X51" i="2"/>
  <c r="T51" i="2"/>
  <c r="N51" i="2"/>
  <c r="J51" i="2"/>
  <c r="H51" i="2"/>
  <c r="HW48" i="2"/>
  <c r="IC47" i="2"/>
  <c r="HW47" i="2"/>
  <c r="HU47" i="2"/>
  <c r="IC46" i="2"/>
  <c r="HU46" i="2"/>
  <c r="AH46" i="2"/>
  <c r="D46" i="2"/>
  <c r="IC45" i="2"/>
  <c r="HU45" i="2"/>
  <c r="L45" i="2"/>
  <c r="AF45" i="2" s="1"/>
  <c r="AK45" i="2" s="1"/>
  <c r="IC44" i="2"/>
  <c r="HU44" i="2"/>
  <c r="HW44" i="2"/>
  <c r="L44" i="2"/>
  <c r="IC43" i="2"/>
  <c r="HU43" i="2"/>
  <c r="HW43" i="2"/>
  <c r="L43" i="2"/>
  <c r="AF43" i="2" s="1"/>
  <c r="AK43" i="2" s="1"/>
  <c r="IC42" i="2"/>
  <c r="HW42" i="2"/>
  <c r="HU42" i="2"/>
  <c r="L42" i="2"/>
  <c r="AF42" i="2" s="1"/>
  <c r="AK42" i="2" s="1"/>
  <c r="IC41" i="2"/>
  <c r="HW41" i="2"/>
  <c r="HU41" i="2"/>
  <c r="L41" i="2"/>
  <c r="AF41" i="2" s="1"/>
  <c r="AK41" i="2" s="1"/>
  <c r="L40" i="2"/>
  <c r="AF40" i="2" s="1"/>
  <c r="AK40" i="2" s="1"/>
  <c r="P46" i="2"/>
  <c r="L39" i="2"/>
  <c r="AF39" i="2" s="1"/>
  <c r="AK39" i="2" s="1"/>
  <c r="L38" i="2"/>
  <c r="AF38" i="2" s="1"/>
  <c r="AK38" i="2" s="1"/>
  <c r="AD46" i="2"/>
  <c r="HW46" i="2" s="1"/>
  <c r="AB46" i="2"/>
  <c r="Z46" i="2"/>
  <c r="X46" i="2"/>
  <c r="V46" i="2"/>
  <c r="T46" i="2"/>
  <c r="R46" i="2"/>
  <c r="N46" i="2"/>
  <c r="L37" i="2"/>
  <c r="AF37" i="2" s="1"/>
  <c r="J46" i="2"/>
  <c r="H46" i="2"/>
  <c r="F46" i="2"/>
  <c r="IC36" i="2"/>
  <c r="HW36" i="2"/>
  <c r="HU36" i="2"/>
  <c r="IC35" i="2"/>
  <c r="HW35" i="2"/>
  <c r="HU35" i="2"/>
  <c r="IC34" i="2"/>
  <c r="HW34" i="2"/>
  <c r="HU34" i="2"/>
  <c r="IC33" i="2"/>
  <c r="HU33" i="2"/>
  <c r="AH33" i="2"/>
  <c r="D33" i="2"/>
  <c r="AD33" i="2"/>
  <c r="Z33" i="2"/>
  <c r="P33" i="2"/>
  <c r="L32" i="2"/>
  <c r="IC31" i="2"/>
  <c r="HU31" i="2"/>
  <c r="AF31" i="2"/>
  <c r="AK31" i="2" s="1"/>
  <c r="J33" i="2"/>
  <c r="IC30" i="2"/>
  <c r="HU30" i="2"/>
  <c r="AB33" i="2"/>
  <c r="X33" i="2"/>
  <c r="V33" i="2"/>
  <c r="T33" i="2"/>
  <c r="R33" i="2"/>
  <c r="N33" i="2"/>
  <c r="L30" i="2"/>
  <c r="AF30" i="2" s="1"/>
  <c r="H33" i="2"/>
  <c r="F33" i="2"/>
  <c r="IC29" i="2"/>
  <c r="HW29" i="2"/>
  <c r="HU29" i="2"/>
  <c r="IC28" i="2"/>
  <c r="HW28" i="2"/>
  <c r="HU28" i="2"/>
  <c r="IC27" i="2"/>
  <c r="HW27" i="2"/>
  <c r="HU27" i="2"/>
  <c r="IC26" i="2"/>
  <c r="HU26" i="2"/>
  <c r="AJ26" i="2"/>
  <c r="AJ53" i="2" s="1"/>
  <c r="IC53" i="2" s="1"/>
  <c r="AH26" i="2"/>
  <c r="AH53" i="2" s="1"/>
  <c r="AH86" i="2" s="1"/>
  <c r="AB26" i="2"/>
  <c r="D26" i="2"/>
  <c r="IC25" i="2"/>
  <c r="HW25" i="2"/>
  <c r="HU25" i="2"/>
  <c r="AF25" i="2"/>
  <c r="AK25" i="2" s="1"/>
  <c r="L24" i="2"/>
  <c r="AF24" i="2" s="1"/>
  <c r="AK24" i="2" s="1"/>
  <c r="IC23" i="2"/>
  <c r="HU23" i="2"/>
  <c r="L23" i="2"/>
  <c r="AF23" i="2" s="1"/>
  <c r="AK23" i="2" s="1"/>
  <c r="IC22" i="2"/>
  <c r="HW22" i="2"/>
  <c r="HU22" i="2"/>
  <c r="L22" i="2"/>
  <c r="AF22" i="2" s="1"/>
  <c r="AK22" i="2" s="1"/>
  <c r="IC21" i="2"/>
  <c r="HU21" i="2"/>
  <c r="HW21" i="2"/>
  <c r="L21" i="2"/>
  <c r="AF21" i="2" s="1"/>
  <c r="AK21" i="2" s="1"/>
  <c r="IC20" i="2"/>
  <c r="HU20" i="2"/>
  <c r="HW20" i="2"/>
  <c r="L20" i="2"/>
  <c r="AF20" i="2" s="1"/>
  <c r="AK20" i="2" s="1"/>
  <c r="IC19" i="2"/>
  <c r="HW19" i="2"/>
  <c r="HU19" i="2"/>
  <c r="L19" i="2"/>
  <c r="AF19" i="2" s="1"/>
  <c r="AK19" i="2" s="1"/>
  <c r="L18" i="2"/>
  <c r="AF18" i="2" s="1"/>
  <c r="AK18" i="2" s="1"/>
  <c r="IC17" i="2"/>
  <c r="HU17" i="2"/>
  <c r="HW17" i="2"/>
  <c r="L17" i="2"/>
  <c r="AF17" i="2" s="1"/>
  <c r="AK17" i="2" s="1"/>
  <c r="IC16" i="2"/>
  <c r="HW16" i="2"/>
  <c r="HU16" i="2"/>
  <c r="L16" i="2"/>
  <c r="AF16" i="2" s="1"/>
  <c r="AK16" i="2" s="1"/>
  <c r="AD26" i="2"/>
  <c r="N26" i="2"/>
  <c r="N53" i="2" s="1"/>
  <c r="L15" i="2"/>
  <c r="AF15" i="2" s="1"/>
  <c r="IC14" i="2"/>
  <c r="HW14" i="2"/>
  <c r="HU14" i="2"/>
  <c r="R26" i="2"/>
  <c r="L14" i="2"/>
  <c r="AF14" i="2" s="1"/>
  <c r="AK14" i="2" s="1"/>
  <c r="L13" i="2"/>
  <c r="AF13" i="2" s="1"/>
  <c r="AK13" i="2" s="1"/>
  <c r="IE12" i="2"/>
  <c r="Z26" i="2"/>
  <c r="Z53" i="2" s="1"/>
  <c r="X26" i="2"/>
  <c r="V26" i="2"/>
  <c r="T26" i="2"/>
  <c r="P26" i="2"/>
  <c r="P53" i="2" s="1"/>
  <c r="J26" i="2"/>
  <c r="J53" i="2" s="1"/>
  <c r="J86" i="2" s="1"/>
  <c r="H26" i="2"/>
  <c r="H53" i="2" s="1"/>
  <c r="H86" i="2" s="1"/>
  <c r="F26" i="2"/>
  <c r="Z86" i="2" l="1"/>
  <c r="L33" i="2"/>
  <c r="AF44" i="2"/>
  <c r="AK37" i="2"/>
  <c r="L46" i="2"/>
  <c r="N85" i="2"/>
  <c r="N86" i="2" s="1"/>
  <c r="AD85" i="2"/>
  <c r="R85" i="2"/>
  <c r="R75" i="2"/>
  <c r="AK26" i="2"/>
  <c r="AB53" i="2"/>
  <c r="P85" i="2"/>
  <c r="P86" i="2" s="1"/>
  <c r="AK83" i="2"/>
  <c r="AB85" i="2"/>
  <c r="HW26" i="2"/>
  <c r="AD53" i="2"/>
  <c r="AK30" i="2"/>
  <c r="D85" i="2"/>
  <c r="T53" i="2"/>
  <c r="T86" i="2" s="1"/>
  <c r="AF83" i="2"/>
  <c r="AK78" i="2"/>
  <c r="L82" i="2"/>
  <c r="R53" i="2"/>
  <c r="R86" i="2" s="1"/>
  <c r="V53" i="2"/>
  <c r="V86" i="2" s="1"/>
  <c r="F53" i="2"/>
  <c r="L26" i="2"/>
  <c r="X53" i="2"/>
  <c r="X86" i="2" s="1"/>
  <c r="AF57" i="2"/>
  <c r="L67" i="2"/>
  <c r="IC67" i="2"/>
  <c r="L70" i="2"/>
  <c r="L12" i="2"/>
  <c r="AF12" i="2" s="1"/>
  <c r="L49" i="2"/>
  <c r="AF49" i="2" s="1"/>
  <c r="D51" i="2"/>
  <c r="L51" i="2" s="1"/>
  <c r="AF32" i="2"/>
  <c r="AK32" i="2" s="1"/>
  <c r="L50" i="2"/>
  <c r="AF50" i="2" s="1"/>
  <c r="AK50" i="2" s="1"/>
  <c r="L72" i="2"/>
  <c r="AF72" i="2" s="1"/>
  <c r="AK72" i="2" s="1"/>
  <c r="D75" i="2"/>
  <c r="L63" i="2"/>
  <c r="AF63" i="2" s="1"/>
  <c r="AK63" i="2" s="1"/>
  <c r="AK57" i="2" l="1"/>
  <c r="AK67" i="2" s="1"/>
  <c r="AF67" i="2"/>
  <c r="L53" i="2"/>
  <c r="L85" i="2"/>
  <c r="AB86" i="2"/>
  <c r="AK44" i="2"/>
  <c r="AF46" i="2"/>
  <c r="AF26" i="2"/>
  <c r="AF53" i="2" s="1"/>
  <c r="AK12" i="2"/>
  <c r="L75" i="2"/>
  <c r="AF70" i="2"/>
  <c r="AF33" i="2"/>
  <c r="AF51" i="2"/>
  <c r="AK49" i="2"/>
  <c r="D53" i="2"/>
  <c r="D86" i="2" s="1"/>
  <c r="AD86" i="2"/>
  <c r="HW86" i="2" l="1"/>
  <c r="AD94" i="2"/>
  <c r="HW94" i="2" s="1"/>
  <c r="L86" i="2"/>
  <c r="AK70" i="2"/>
  <c r="AK75" i="2" s="1"/>
  <c r="AF75" i="2"/>
  <c r="AF85" i="2"/>
  <c r="AF8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P20" authorId="0" shapeId="0" xr:uid="{FE52B8DF-E73E-4766-9B17-C924E840D68E}">
      <text>
        <r>
          <rPr>
            <b/>
            <sz val="9"/>
            <color indexed="81"/>
            <rFont val="Segoe UI"/>
            <family val="2"/>
          </rPr>
          <t>Renata Melo:</t>
        </r>
        <r>
          <rPr>
            <sz val="9"/>
            <color indexed="81"/>
            <rFont val="Segoe UI"/>
            <family val="2"/>
          </rPr>
          <t xml:space="preserve">
Aquisições de 2020 e 2021</t>
        </r>
      </text>
    </comment>
  </commentList>
</comments>
</file>

<file path=xl/sharedStrings.xml><?xml version="1.0" encoding="utf-8"?>
<sst xmlns="http://schemas.openxmlformats.org/spreadsheetml/2006/main" count="165" uniqueCount="136">
  <si>
    <t>Associação Pinacoteca Arte e Cultura - APAC</t>
  </si>
  <si>
    <t>CNPJ - 96.290.846/0001-82</t>
  </si>
  <si>
    <t>Contas a receber - governamental</t>
  </si>
  <si>
    <t>Adiantamentos</t>
  </si>
  <si>
    <t>Obras de arte</t>
  </si>
  <si>
    <t>Provisão para doação ao acervo do Estado</t>
  </si>
  <si>
    <t>Estoques</t>
  </si>
  <si>
    <t>Despesas antecipadas</t>
  </si>
  <si>
    <t>Realizável a longo prazo</t>
  </si>
  <si>
    <t>Fornecedores e contas a pagar</t>
  </si>
  <si>
    <t>Encargos sociais a pagar</t>
  </si>
  <si>
    <t>Impostos a pagar</t>
  </si>
  <si>
    <t>Salários a pagar</t>
  </si>
  <si>
    <t>Provisão para contigências</t>
  </si>
  <si>
    <t>Recursos do contrato de gestão</t>
  </si>
  <si>
    <t>Créditos de projetos a incorrer</t>
  </si>
  <si>
    <t>Total projetos realizados</t>
  </si>
  <si>
    <t>Doações e subvenções a apropriar</t>
  </si>
  <si>
    <t>Jochen Volz</t>
  </si>
  <si>
    <t>Diretor Geral</t>
  </si>
  <si>
    <t>________________________</t>
  </si>
  <si>
    <t>Edinea Ap. Rocha Possebon</t>
  </si>
  <si>
    <t>Contadora</t>
  </si>
  <si>
    <t>CRC 1SP262.859/O-1</t>
  </si>
  <si>
    <t>Balanço Patrimonial - Consolidado</t>
  </si>
  <si>
    <t>Em 31 de dezembro de 2021 e 31 de dezembro de 2020</t>
  </si>
  <si>
    <t>Em reais</t>
  </si>
  <si>
    <t>10005-PC</t>
  </si>
  <si>
    <t>Gestão 01/2018</t>
  </si>
  <si>
    <t>PINA CONT</t>
  </si>
  <si>
    <t>PRONAC PINA CONT</t>
  </si>
  <si>
    <t>PINA CONT CAP LIVRE</t>
  </si>
  <si>
    <t>PINA CONT
CONSOLIDADO</t>
  </si>
  <si>
    <t>ADM</t>
  </si>
  <si>
    <t>FUNDO PATRONOS</t>
  </si>
  <si>
    <t>PRONAC PA20</t>
  </si>
  <si>
    <t>PRONAC PA21</t>
  </si>
  <si>
    <t>PROAC MRSP PA2020</t>
  </si>
  <si>
    <t>PROAC PROJ/EDUC PA2021</t>
  </si>
  <si>
    <t>PROMAC PA2020</t>
  </si>
  <si>
    <t>TERRA FUNDATION</t>
  </si>
  <si>
    <t>Consolidado 31/12/2021</t>
  </si>
  <si>
    <t>Consolidado 31/12/2020</t>
  </si>
  <si>
    <t>2020</t>
  </si>
  <si>
    <t>Ativo</t>
  </si>
  <si>
    <t>Circulante:</t>
  </si>
  <si>
    <t>1.1.1</t>
  </si>
  <si>
    <t xml:space="preserve">Caixa e bancos </t>
  </si>
  <si>
    <t>1.1.1.2</t>
  </si>
  <si>
    <t>Caixa e bancos - Pinaball</t>
  </si>
  <si>
    <t>1.1.2</t>
  </si>
  <si>
    <t>Aplicações financeiras</t>
  </si>
  <si>
    <t>1.1.2.1</t>
  </si>
  <si>
    <t xml:space="preserve">Aplicações financeiras - Patrocínio </t>
  </si>
  <si>
    <t>1.1.3</t>
  </si>
  <si>
    <t xml:space="preserve">Contas a receber </t>
  </si>
  <si>
    <t>ok</t>
  </si>
  <si>
    <t>1.1.3.1</t>
  </si>
  <si>
    <t>1.1.4</t>
  </si>
  <si>
    <t>1.1.5</t>
  </si>
  <si>
    <t>Impostos a recuperar</t>
  </si>
  <si>
    <t>1.2.0</t>
  </si>
  <si>
    <t>1.2.1</t>
  </si>
  <si>
    <t>1.1.6</t>
  </si>
  <si>
    <t>1.1.7</t>
  </si>
  <si>
    <t xml:space="preserve">Provisão para perdas de estoques </t>
  </si>
  <si>
    <t>1.1.8</t>
  </si>
  <si>
    <t>1.1.9</t>
  </si>
  <si>
    <t>Outros créditos a receber</t>
  </si>
  <si>
    <t>Não circulante:</t>
  </si>
  <si>
    <t>1.3.1</t>
  </si>
  <si>
    <t>1.3.2</t>
  </si>
  <si>
    <t>1.3.3</t>
  </si>
  <si>
    <t>Depositos judiciais</t>
  </si>
  <si>
    <t>Investimentos</t>
  </si>
  <si>
    <t>Imobilizado</t>
  </si>
  <si>
    <t>1.2.3.1</t>
  </si>
  <si>
    <t>Móveis e utensílios</t>
  </si>
  <si>
    <t>1.2.3.2</t>
  </si>
  <si>
    <t>Máquinas e equipamentos</t>
  </si>
  <si>
    <t>1.2.3.3</t>
  </si>
  <si>
    <t>Instalações, benfeitorias em edifícios de terceiros</t>
  </si>
  <si>
    <t>1.2.3.4</t>
  </si>
  <si>
    <t>Equipamentos de informática</t>
  </si>
  <si>
    <t>1.2.3.6</t>
  </si>
  <si>
    <t>Acessórios telefônicos</t>
  </si>
  <si>
    <t>1.2.3.7</t>
  </si>
  <si>
    <t>Equipamentos fotográficos</t>
  </si>
  <si>
    <t>1.2.3.50</t>
  </si>
  <si>
    <t>Benfeitoria em móveis de terceiros</t>
  </si>
  <si>
    <t>1.2.3.99</t>
  </si>
  <si>
    <t>( - ) Depreciações acumuladas</t>
  </si>
  <si>
    <t>Intangível</t>
  </si>
  <si>
    <t>1.2.3.8</t>
  </si>
  <si>
    <t>Direito de uso de software</t>
  </si>
  <si>
    <t>oj</t>
  </si>
  <si>
    <t>1.2.4.00</t>
  </si>
  <si>
    <t>( - ) Amortizações acumuladas</t>
  </si>
  <si>
    <t>Passivo</t>
  </si>
  <si>
    <t>2.1.1</t>
  </si>
  <si>
    <t>2.1.2</t>
  </si>
  <si>
    <t>2.1.3</t>
  </si>
  <si>
    <t>2.1.4</t>
  </si>
  <si>
    <t>2.1.5</t>
  </si>
  <si>
    <t xml:space="preserve">Provisão para 13º salário, férias e encargos sociais </t>
  </si>
  <si>
    <t>2.1.6</t>
  </si>
  <si>
    <t>Receitas Antecipadas</t>
  </si>
  <si>
    <t>2.1.7</t>
  </si>
  <si>
    <t>2.1.11</t>
  </si>
  <si>
    <t>2.1.8</t>
  </si>
  <si>
    <t>2.1.9</t>
  </si>
  <si>
    <t>Projetos a realizar com/sem incentivo</t>
  </si>
  <si>
    <t>Não circulante</t>
  </si>
  <si>
    <t>2.2.0</t>
  </si>
  <si>
    <t>2.3.1</t>
  </si>
  <si>
    <t>2.1.10</t>
  </si>
  <si>
    <t>2.3.1.1</t>
  </si>
  <si>
    <t>Fundo para contingências</t>
  </si>
  <si>
    <t>2.3.1.0</t>
  </si>
  <si>
    <t>Fundo de reserva com restrição</t>
  </si>
  <si>
    <t>Patrimônio social:</t>
  </si>
  <si>
    <t>2.3.7.0</t>
  </si>
  <si>
    <t>Patrimonio Social</t>
  </si>
  <si>
    <t>Fundo de reserva</t>
  </si>
  <si>
    <t>2.3.2.0</t>
  </si>
  <si>
    <t>Fundo especial</t>
  </si>
  <si>
    <t>2.3.4.0</t>
  </si>
  <si>
    <t>Superávit (déficit) dos exercícios</t>
  </si>
  <si>
    <t>2.6</t>
  </si>
  <si>
    <t>Doações de imobilizado</t>
  </si>
  <si>
    <t>______________________</t>
  </si>
  <si>
    <t>__________________________</t>
  </si>
  <si>
    <t xml:space="preserve"> Marcelo Costa Dantas</t>
  </si>
  <si>
    <t xml:space="preserve"> Diretor ADM e Financeiro </t>
  </si>
  <si>
    <t>CPF 017.016.286.94</t>
  </si>
  <si>
    <t xml:space="preserve"> CPF 145.138.438.61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</si>
</sst>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Courier New"/>
      <family val="3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5" fontId="1" fillId="0" borderId="0" xfId="0" applyNumberFormat="1" applyFont="1"/>
    <xf numFmtId="165" fontId="1" fillId="0" borderId="0" xfId="1" applyFont="1" applyFill="1" applyBorder="1"/>
    <xf numFmtId="0" fontId="1" fillId="0" borderId="0" xfId="0" applyFont="1" applyAlignment="1">
      <alignment horizontal="left" indent="3"/>
    </xf>
    <xf numFmtId="165" fontId="1" fillId="0" borderId="2" xfId="1" applyFont="1" applyFill="1" applyBorder="1"/>
    <xf numFmtId="0" fontId="1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39" fontId="1" fillId="0" borderId="0" xfId="0" applyNumberFormat="1" applyFont="1"/>
    <xf numFmtId="165" fontId="4" fillId="0" borderId="0" xfId="1" applyFont="1"/>
    <xf numFmtId="0" fontId="1" fillId="2" borderId="0" xfId="0" applyFont="1" applyFill="1"/>
    <xf numFmtId="165" fontId="1" fillId="0" borderId="0" xfId="1" applyFont="1" applyFill="1"/>
    <xf numFmtId="0" fontId="1" fillId="3" borderId="0" xfId="0" applyFont="1" applyFill="1"/>
    <xf numFmtId="0" fontId="6" fillId="0" borderId="1" xfId="0" applyFont="1" applyBorder="1" applyAlignment="1">
      <alignment horizontal="left"/>
    </xf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  <xf numFmtId="1" fontId="1" fillId="0" borderId="0" xfId="0" applyNumberFormat="1" applyFont="1"/>
    <xf numFmtId="1" fontId="1" fillId="3" borderId="0" xfId="0" applyNumberFormat="1" applyFont="1" applyFill="1"/>
    <xf numFmtId="1" fontId="1" fillId="0" borderId="0" xfId="1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165" fontId="3" fillId="0" borderId="1" xfId="1" applyFont="1" applyFill="1" applyBorder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 wrapText="1"/>
    </xf>
    <xf numFmtId="165" fontId="3" fillId="0" borderId="0" xfId="1" applyFont="1" applyFill="1" applyBorder="1" applyAlignment="1">
      <alignment horizontal="center" vertical="center"/>
    </xf>
    <xf numFmtId="165" fontId="3" fillId="3" borderId="1" xfId="1" applyFont="1" applyFill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0" xfId="1" applyNumberFormat="1" applyFont="1" applyFill="1" applyAlignment="1">
      <alignment horizontal="center"/>
    </xf>
    <xf numFmtId="0" fontId="5" fillId="0" borderId="0" xfId="0" applyFont="1"/>
    <xf numFmtId="165" fontId="1" fillId="3" borderId="0" xfId="1" applyFont="1" applyFill="1"/>
    <xf numFmtId="165" fontId="1" fillId="3" borderId="0" xfId="1" applyFont="1" applyFill="1" applyBorder="1"/>
    <xf numFmtId="165" fontId="1" fillId="2" borderId="0" xfId="1" applyFont="1" applyFill="1"/>
    <xf numFmtId="165" fontId="3" fillId="0" borderId="0" xfId="0" applyNumberFormat="1" applyFont="1"/>
    <xf numFmtId="165" fontId="1" fillId="3" borderId="2" xfId="1" applyFont="1" applyFill="1" applyBorder="1"/>
    <xf numFmtId="165" fontId="1" fillId="2" borderId="2" xfId="1" applyFont="1" applyFill="1" applyBorder="1"/>
    <xf numFmtId="39" fontId="1" fillId="3" borderId="0" xfId="0" applyNumberFormat="1" applyFont="1" applyFill="1"/>
    <xf numFmtId="165" fontId="1" fillId="2" borderId="3" xfId="1" applyFont="1" applyFill="1" applyBorder="1"/>
    <xf numFmtId="39" fontId="1" fillId="2" borderId="0" xfId="0" applyNumberFormat="1" applyFont="1" applyFill="1"/>
    <xf numFmtId="165" fontId="1" fillId="2" borderId="0" xfId="1" applyFont="1" applyFill="1" applyBorder="1"/>
    <xf numFmtId="0" fontId="1" fillId="0" borderId="0" xfId="2" applyFont="1" applyFill="1" applyAlignment="1">
      <alignment horizontal="left" indent="3"/>
    </xf>
    <xf numFmtId="165" fontId="1" fillId="0" borderId="4" xfId="1" applyFont="1" applyFill="1" applyBorder="1"/>
    <xf numFmtId="165" fontId="1" fillId="3" borderId="4" xfId="1" applyFont="1" applyFill="1" applyBorder="1"/>
    <xf numFmtId="165" fontId="1" fillId="2" borderId="4" xfId="1" applyFont="1" applyFill="1" applyBorder="1"/>
    <xf numFmtId="165" fontId="4" fillId="0" borderId="0" xfId="1" applyFont="1" applyAlignment="1">
      <alignment horizontal="left"/>
    </xf>
    <xf numFmtId="165" fontId="8" fillId="0" borderId="0" xfId="1" applyFont="1" applyAlignment="1">
      <alignment horizontal="left"/>
    </xf>
    <xf numFmtId="4" fontId="0" fillId="0" borderId="0" xfId="0" applyNumberFormat="1" applyAlignment="1">
      <alignment horizontal="left"/>
    </xf>
    <xf numFmtId="165" fontId="0" fillId="2" borderId="0" xfId="1" applyFont="1" applyFill="1"/>
    <xf numFmtId="165" fontId="3" fillId="0" borderId="2" xfId="1" applyFont="1" applyFill="1" applyBorder="1"/>
    <xf numFmtId="165" fontId="3" fillId="2" borderId="0" xfId="1" applyFont="1" applyFill="1"/>
    <xf numFmtId="165" fontId="3" fillId="0" borderId="0" xfId="1" applyFont="1" applyFill="1"/>
    <xf numFmtId="43" fontId="1" fillId="0" borderId="0" xfId="0" applyNumberFormat="1" applyFont="1"/>
    <xf numFmtId="39" fontId="1" fillId="0" borderId="0" xfId="3" applyNumberFormat="1"/>
    <xf numFmtId="39" fontId="9" fillId="0" borderId="0" xfId="0" applyNumberFormat="1" applyFont="1"/>
    <xf numFmtId="0" fontId="10" fillId="0" borderId="0" xfId="0" applyFont="1"/>
    <xf numFmtId="43" fontId="10" fillId="0" borderId="0" xfId="0" applyNumberFormat="1" applyFont="1"/>
    <xf numFmtId="165" fontId="10" fillId="0" borderId="0" xfId="0" applyNumberFormat="1" applyFont="1"/>
    <xf numFmtId="4" fontId="0" fillId="0" borderId="0" xfId="0" applyNumberFormat="1" applyAlignment="1">
      <alignment horizontal="right"/>
    </xf>
    <xf numFmtId="0" fontId="9" fillId="0" borderId="0" xfId="0" applyFont="1"/>
  </cellXfs>
  <cellStyles count="4">
    <cellStyle name="Normal" xfId="0" builtinId="0"/>
    <cellStyle name="Normal 12" xfId="3" xr:uid="{3953A788-8103-4C5F-A78B-49D026062324}"/>
    <cellStyle name="Normal_Plan1" xfId="2" xr:uid="{998F4686-D3F6-40F6-BD44-71A9764FDD11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71439</xdr:colOff>
      <xdr:row>0</xdr:row>
      <xdr:rowOff>39612</xdr:rowOff>
    </xdr:from>
    <xdr:to>
      <xdr:col>1</xdr:col>
      <xdr:colOff>1523999</xdr:colOff>
      <xdr:row>5</xdr:row>
      <xdr:rowOff>2100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BF21F6-4256-4A34-B0EF-26528156B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9" y="39612"/>
          <a:ext cx="1452560" cy="8102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38170-4648-46A8-B857-FAEB16F127DF}">
  <dimension ref="A1:IE152"/>
  <sheetViews>
    <sheetView showGridLines="0" showZeros="0" tabSelected="1" view="pageBreakPreview" topLeftCell="A4" zoomScale="80" zoomScaleNormal="80" zoomScaleSheetLayoutView="80" workbookViewId="0">
      <pane ySplit="5" topLeftCell="A84" activePane="bottomLeft" state="frozen"/>
      <selection activeCell="A4" sqref="A4"/>
      <selection pane="bottomLeft" activeCell="J65" sqref="J65"/>
    </sheetView>
  </sheetViews>
  <sheetFormatPr defaultColWidth="9.140625" defaultRowHeight="12.75" outlineLevelCol="1" x14ac:dyDescent="0.2"/>
  <cols>
    <col min="1" max="1" width="7.7109375" style="1" customWidth="1"/>
    <col min="2" max="2" width="24" style="1" customWidth="1"/>
    <col min="3" max="3" width="25" style="1" customWidth="1"/>
    <col min="4" max="4" width="14.7109375" style="1" customWidth="1" outlineLevel="1"/>
    <col min="5" max="5" width="1.85546875" style="1" customWidth="1" outlineLevel="1"/>
    <col min="6" max="6" width="15.140625" style="1" customWidth="1" outlineLevel="1"/>
    <col min="7" max="7" width="1.7109375" style="1" customWidth="1" outlineLevel="1"/>
    <col min="8" max="8" width="14.28515625" style="1" customWidth="1" outlineLevel="1"/>
    <col min="9" max="9" width="1.7109375" style="1" customWidth="1" outlineLevel="1"/>
    <col min="10" max="10" width="14.28515625" style="1" customWidth="1" outlineLevel="1"/>
    <col min="11" max="11" width="1.7109375" style="1" customWidth="1" outlineLevel="1"/>
    <col min="12" max="12" width="15.5703125" style="1" customWidth="1"/>
    <col min="13" max="13" width="1.7109375" style="1" customWidth="1" collapsed="1"/>
    <col min="14" max="14" width="14.7109375" style="15" customWidth="1"/>
    <col min="15" max="15" width="1.7109375" style="1" customWidth="1"/>
    <col min="16" max="16" width="14.7109375" style="1" customWidth="1"/>
    <col min="17" max="17" width="1.7109375" style="1" customWidth="1"/>
    <col min="18" max="18" width="16.42578125" style="1" customWidth="1"/>
    <col min="19" max="19" width="1.85546875" style="1" customWidth="1"/>
    <col min="20" max="20" width="16.28515625" style="1" customWidth="1"/>
    <col min="21" max="21" width="1.7109375" style="1" customWidth="1"/>
    <col min="22" max="22" width="14.7109375" style="1" customWidth="1"/>
    <col min="23" max="23" width="2.28515625" style="1" customWidth="1"/>
    <col min="24" max="24" width="14.85546875" style="1" customWidth="1"/>
    <col min="25" max="25" width="2.28515625" style="1" customWidth="1"/>
    <col min="26" max="26" width="14.85546875" style="1" customWidth="1"/>
    <col min="27" max="27" width="1.85546875" style="1" customWidth="1"/>
    <col min="28" max="28" width="13" style="1" customWidth="1"/>
    <col min="29" max="29" width="1.7109375" style="1" customWidth="1"/>
    <col min="30" max="30" width="14.28515625" style="1" customWidth="1"/>
    <col min="31" max="31" width="1.7109375" style="1" customWidth="1"/>
    <col min="32" max="32" width="16.28515625" style="14" bestFit="1" customWidth="1"/>
    <col min="33" max="33" width="1.7109375" style="1" customWidth="1"/>
    <col min="34" max="34" width="16" style="15" customWidth="1"/>
    <col min="35" max="35" width="2.140625" style="1" customWidth="1"/>
    <col min="36" max="36" width="15.85546875" style="15" customWidth="1"/>
    <col min="37" max="37" width="16.28515625" style="1" customWidth="1"/>
    <col min="38" max="228" width="9.140625" style="1"/>
    <col min="229" max="229" width="15.140625" style="1" bestFit="1" customWidth="1"/>
    <col min="230" max="236" width="9.140625" style="1"/>
    <col min="237" max="237" width="15.140625" style="1" bestFit="1" customWidth="1"/>
    <col min="238" max="16384" width="9.140625" style="1"/>
  </cols>
  <sheetData>
    <row r="1" spans="1:239" ht="15.75" x14ac:dyDescent="0.25">
      <c r="C1" s="2" t="s">
        <v>0</v>
      </c>
      <c r="N1" s="2"/>
      <c r="AH1" s="1"/>
    </row>
    <row r="2" spans="1:239" x14ac:dyDescent="0.2">
      <c r="B2" s="3"/>
      <c r="C2" s="3" t="s">
        <v>1</v>
      </c>
      <c r="L2" s="16"/>
      <c r="N2" s="3"/>
      <c r="AH2" s="1"/>
    </row>
    <row r="3" spans="1:239" x14ac:dyDescent="0.2">
      <c r="B3" s="9"/>
      <c r="C3" s="9" t="s">
        <v>24</v>
      </c>
      <c r="L3" s="16"/>
      <c r="N3" s="9"/>
      <c r="AH3" s="1"/>
    </row>
    <row r="4" spans="1:239" x14ac:dyDescent="0.2">
      <c r="B4" s="9"/>
      <c r="C4" s="9" t="s">
        <v>25</v>
      </c>
      <c r="L4" s="16"/>
      <c r="N4" s="9"/>
      <c r="AH4" s="1"/>
    </row>
    <row r="5" spans="1:239" x14ac:dyDescent="0.2">
      <c r="B5" s="17"/>
      <c r="C5" s="17" t="s">
        <v>26</v>
      </c>
      <c r="D5" s="18"/>
      <c r="E5" s="18"/>
      <c r="F5" s="18"/>
      <c r="G5" s="18"/>
      <c r="H5" s="18"/>
      <c r="I5" s="18"/>
      <c r="J5" s="18"/>
      <c r="K5" s="18"/>
      <c r="L5" s="19"/>
      <c r="M5" s="18"/>
      <c r="N5" s="17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20"/>
      <c r="AG5" s="18"/>
      <c r="AH5" s="18"/>
    </row>
    <row r="6" spans="1:239" ht="14.25" customHeight="1" x14ac:dyDescent="0.2">
      <c r="B6" s="9"/>
      <c r="C6" s="9"/>
      <c r="D6" s="21"/>
      <c r="E6" s="21"/>
      <c r="F6" s="21"/>
      <c r="G6" s="21"/>
      <c r="H6" s="21"/>
      <c r="I6" s="21"/>
      <c r="J6" s="21"/>
      <c r="K6" s="21"/>
      <c r="L6" s="22"/>
      <c r="M6" s="21"/>
      <c r="N6" s="23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G6" s="21"/>
      <c r="AH6" s="24"/>
    </row>
    <row r="7" spans="1:239" x14ac:dyDescent="0.2">
      <c r="B7" s="9"/>
      <c r="C7" s="9"/>
      <c r="D7" s="25"/>
      <c r="E7" s="25"/>
      <c r="F7" s="25"/>
      <c r="G7" s="25"/>
      <c r="H7" s="25"/>
      <c r="I7" s="25"/>
      <c r="J7" s="25"/>
      <c r="K7" s="25"/>
      <c r="L7" s="26"/>
      <c r="M7" s="25"/>
      <c r="N7" s="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G7" s="25"/>
      <c r="AH7" s="1"/>
    </row>
    <row r="8" spans="1:239" x14ac:dyDescent="0.2">
      <c r="B8" s="9"/>
      <c r="C8" s="9"/>
      <c r="D8" s="27">
        <v>10005</v>
      </c>
      <c r="E8" s="27"/>
      <c r="F8" s="27" t="s">
        <v>27</v>
      </c>
      <c r="G8" s="27"/>
      <c r="H8" s="27">
        <v>20900</v>
      </c>
      <c r="I8" s="27"/>
      <c r="J8" s="27">
        <v>80004</v>
      </c>
      <c r="K8" s="27"/>
      <c r="L8" s="28"/>
      <c r="M8" s="27"/>
      <c r="N8" s="29">
        <v>10002</v>
      </c>
      <c r="P8" s="27">
        <v>10003</v>
      </c>
      <c r="R8" s="27">
        <v>10005</v>
      </c>
      <c r="S8" s="27"/>
      <c r="T8" s="27">
        <v>20120</v>
      </c>
      <c r="U8" s="27"/>
      <c r="V8" s="27">
        <v>20121</v>
      </c>
      <c r="W8" s="27"/>
      <c r="X8" s="27">
        <v>30007</v>
      </c>
      <c r="Y8" s="27"/>
      <c r="Z8" s="27">
        <v>30008</v>
      </c>
      <c r="AA8" s="27"/>
      <c r="AB8" s="27">
        <v>50003</v>
      </c>
      <c r="AC8" s="27"/>
      <c r="AD8" s="27">
        <v>80002</v>
      </c>
      <c r="AE8" s="27"/>
      <c r="AH8" s="1"/>
    </row>
    <row r="9" spans="1:239" ht="49.5" customHeight="1" x14ac:dyDescent="0.2">
      <c r="B9" s="9"/>
      <c r="D9" s="30" t="s">
        <v>28</v>
      </c>
      <c r="E9" s="31"/>
      <c r="F9" s="30" t="s">
        <v>29</v>
      </c>
      <c r="G9" s="32"/>
      <c r="H9" s="30" t="s">
        <v>30</v>
      </c>
      <c r="I9" s="31"/>
      <c r="J9" s="30" t="s">
        <v>31</v>
      </c>
      <c r="K9" s="31"/>
      <c r="L9" s="33" t="s">
        <v>32</v>
      </c>
      <c r="M9" s="32"/>
      <c r="N9" s="34" t="s">
        <v>33</v>
      </c>
      <c r="O9" s="35"/>
      <c r="P9" s="30" t="s">
        <v>34</v>
      </c>
      <c r="Q9" s="35"/>
      <c r="R9" s="30" t="s">
        <v>28</v>
      </c>
      <c r="S9" s="30"/>
      <c r="T9" s="34" t="s">
        <v>35</v>
      </c>
      <c r="U9" s="32"/>
      <c r="V9" s="34" t="s">
        <v>36</v>
      </c>
      <c r="W9" s="31"/>
      <c r="X9" s="30" t="s">
        <v>37</v>
      </c>
      <c r="Y9" s="31"/>
      <c r="Z9" s="30" t="s">
        <v>38</v>
      </c>
      <c r="AA9" s="31"/>
      <c r="AB9" s="30" t="s">
        <v>39</v>
      </c>
      <c r="AC9" s="32"/>
      <c r="AD9" s="30" t="s">
        <v>40</v>
      </c>
      <c r="AE9" s="31"/>
      <c r="AF9" s="36" t="s">
        <v>41</v>
      </c>
      <c r="AG9" s="35"/>
      <c r="AH9" s="37" t="s">
        <v>42</v>
      </c>
      <c r="AJ9" s="38" t="s">
        <v>43</v>
      </c>
    </row>
    <row r="10" spans="1:239" x14ac:dyDescent="0.2">
      <c r="B10" s="39" t="s">
        <v>44</v>
      </c>
      <c r="L10" s="16"/>
      <c r="AH10" s="1"/>
    </row>
    <row r="11" spans="1:239" x14ac:dyDescent="0.2">
      <c r="B11" s="10" t="s">
        <v>45</v>
      </c>
      <c r="G11" s="15"/>
      <c r="H11" s="15"/>
      <c r="I11" s="15"/>
      <c r="J11" s="15"/>
      <c r="K11" s="15"/>
      <c r="L11" s="40"/>
      <c r="M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H11" s="1"/>
    </row>
    <row r="12" spans="1:239" x14ac:dyDescent="0.2">
      <c r="A12" s="1" t="s">
        <v>46</v>
      </c>
      <c r="B12" s="6" t="s">
        <v>47</v>
      </c>
      <c r="D12" s="5">
        <v>0</v>
      </c>
      <c r="E12" s="5"/>
      <c r="F12" s="5">
        <v>0</v>
      </c>
      <c r="G12" s="5"/>
      <c r="H12" s="5">
        <v>0</v>
      </c>
      <c r="I12" s="5"/>
      <c r="J12" s="5">
        <v>0</v>
      </c>
      <c r="K12" s="5"/>
      <c r="L12" s="41">
        <f t="shared" ref="L12:L24" si="0">SUM(D12:J12)</f>
        <v>0</v>
      </c>
      <c r="M12" s="5"/>
      <c r="N12" s="5">
        <v>14984.55</v>
      </c>
      <c r="O12" s="12"/>
      <c r="P12" s="5">
        <v>2400</v>
      </c>
      <c r="Q12" s="12"/>
      <c r="R12" s="5">
        <v>60683.85</v>
      </c>
      <c r="S12" s="5"/>
      <c r="T12" s="5">
        <v>0</v>
      </c>
      <c r="U12" s="5"/>
      <c r="V12" s="5">
        <v>0</v>
      </c>
      <c r="W12" s="5"/>
      <c r="X12" s="5">
        <v>0</v>
      </c>
      <c r="Y12" s="5"/>
      <c r="Z12" s="5">
        <v>0</v>
      </c>
      <c r="AA12" s="5"/>
      <c r="AB12" s="5">
        <v>0</v>
      </c>
      <c r="AC12" s="5"/>
      <c r="AD12" s="5">
        <v>2989.41</v>
      </c>
      <c r="AE12" s="5"/>
      <c r="AF12" s="42">
        <f>SUM(L12:AE12)</f>
        <v>81057.81</v>
      </c>
      <c r="AG12" s="12"/>
      <c r="AH12" s="15">
        <v>1196870.3700000001</v>
      </c>
      <c r="AJ12" s="15">
        <v>1196870.3699999999</v>
      </c>
      <c r="AK12" s="4">
        <f>AJ12-AF12</f>
        <v>1115812.5599999998</v>
      </c>
      <c r="IE12" s="1">
        <f>SUM(HO12:ID12)</f>
        <v>0</v>
      </c>
    </row>
    <row r="13" spans="1:239" hidden="1" x14ac:dyDescent="0.2">
      <c r="A13" s="1" t="s">
        <v>48</v>
      </c>
      <c r="B13" s="6" t="s">
        <v>49</v>
      </c>
      <c r="D13" s="5"/>
      <c r="E13" s="5"/>
      <c r="F13" s="5">
        <v>0</v>
      </c>
      <c r="G13" s="5"/>
      <c r="H13" s="5">
        <v>0</v>
      </c>
      <c r="I13" s="5"/>
      <c r="J13" s="5">
        <v>0</v>
      </c>
      <c r="K13" s="5"/>
      <c r="L13" s="41">
        <f t="shared" si="0"/>
        <v>0</v>
      </c>
      <c r="M13" s="5"/>
      <c r="N13" s="5">
        <v>0</v>
      </c>
      <c r="O13" s="12"/>
      <c r="P13" s="5">
        <v>0</v>
      </c>
      <c r="Q13" s="12"/>
      <c r="R13" s="5">
        <v>0</v>
      </c>
      <c r="S13" s="5"/>
      <c r="T13" s="5">
        <v>0</v>
      </c>
      <c r="U13" s="5"/>
      <c r="V13" s="5">
        <v>0</v>
      </c>
      <c r="W13" s="5"/>
      <c r="X13" s="5">
        <v>0</v>
      </c>
      <c r="Y13" s="5"/>
      <c r="Z13" s="5">
        <v>0</v>
      </c>
      <c r="AA13" s="5"/>
      <c r="AB13" s="5">
        <v>0</v>
      </c>
      <c r="AC13" s="5"/>
      <c r="AD13" s="5">
        <v>0</v>
      </c>
      <c r="AE13" s="5"/>
      <c r="AF13" s="42">
        <f>SUM(L13:AE13)</f>
        <v>0</v>
      </c>
      <c r="AG13" s="12"/>
      <c r="AH13" s="15">
        <v>0</v>
      </c>
      <c r="AJ13" s="15">
        <v>0</v>
      </c>
      <c r="AK13" s="4">
        <f>AJ13-AF13</f>
        <v>0</v>
      </c>
    </row>
    <row r="14" spans="1:239" x14ac:dyDescent="0.2">
      <c r="A14" s="1" t="s">
        <v>50</v>
      </c>
      <c r="B14" s="6" t="s">
        <v>51</v>
      </c>
      <c r="D14" s="5">
        <v>0</v>
      </c>
      <c r="E14" s="5"/>
      <c r="F14" s="5">
        <v>55368987.259999998</v>
      </c>
      <c r="G14" s="5"/>
      <c r="H14" s="5">
        <v>129606.66</v>
      </c>
      <c r="I14" s="5"/>
      <c r="J14" s="5">
        <v>29248.87</v>
      </c>
      <c r="K14" s="5"/>
      <c r="L14" s="41">
        <f t="shared" si="0"/>
        <v>55527842.789999992</v>
      </c>
      <c r="M14" s="5"/>
      <c r="N14" s="5">
        <v>0</v>
      </c>
      <c r="O14" s="12"/>
      <c r="P14" s="5">
        <v>990887.12</v>
      </c>
      <c r="Q14" s="12"/>
      <c r="R14" s="5">
        <v>4288024.6500000004</v>
      </c>
      <c r="S14" s="5"/>
      <c r="T14" s="5">
        <v>0</v>
      </c>
      <c r="U14" s="5"/>
      <c r="V14" s="5">
        <v>14215435.77</v>
      </c>
      <c r="W14" s="5"/>
      <c r="X14" s="5">
        <v>18118.73</v>
      </c>
      <c r="Y14" s="5"/>
      <c r="Z14" s="5">
        <v>3592.66</v>
      </c>
      <c r="AA14" s="5"/>
      <c r="AB14" s="5">
        <v>0</v>
      </c>
      <c r="AC14" s="5"/>
      <c r="AD14" s="5">
        <v>5171874.25</v>
      </c>
      <c r="AE14" s="5"/>
      <c r="AF14" s="42">
        <f t="shared" ref="AF14:AF22" si="1">SUM(L14:AE14)</f>
        <v>80215775.969999984</v>
      </c>
      <c r="AG14" s="12"/>
      <c r="AH14" s="15">
        <v>26563205.75</v>
      </c>
      <c r="AJ14" s="15">
        <v>26563205.75</v>
      </c>
      <c r="AK14" s="4">
        <f>AJ14-AF14-AF15</f>
        <v>-55248856.739999987</v>
      </c>
      <c r="HU14" s="4" t="e">
        <f>#REF!+AS14+BK14+CB14+CT14+DJ14</f>
        <v>#REF!</v>
      </c>
      <c r="HW14" s="4">
        <f>AD14+AU14+BM14+CD14</f>
        <v>5171874.25</v>
      </c>
      <c r="IC14" s="4">
        <f>AJ14+BA14+BR14+CJ14+CZ14+DP14+EF14+EV14</f>
        <v>26563205.75</v>
      </c>
    </row>
    <row r="15" spans="1:239" x14ac:dyDescent="0.2">
      <c r="A15" s="1" t="s">
        <v>52</v>
      </c>
      <c r="B15" s="6" t="s">
        <v>53</v>
      </c>
      <c r="D15" s="5">
        <v>0</v>
      </c>
      <c r="E15" s="5"/>
      <c r="F15" s="5">
        <v>0</v>
      </c>
      <c r="G15" s="5"/>
      <c r="H15" s="5">
        <v>0</v>
      </c>
      <c r="I15" s="5"/>
      <c r="J15" s="5">
        <v>0</v>
      </c>
      <c r="K15" s="5"/>
      <c r="L15" s="41">
        <f t="shared" si="0"/>
        <v>0</v>
      </c>
      <c r="M15" s="5"/>
      <c r="N15" s="5">
        <v>1596286.52</v>
      </c>
      <c r="O15" s="12"/>
      <c r="P15" s="5">
        <v>0</v>
      </c>
      <c r="Q15" s="12"/>
      <c r="R15" s="5">
        <v>0</v>
      </c>
      <c r="S15" s="5"/>
      <c r="T15" s="5">
        <v>0</v>
      </c>
      <c r="U15" s="5"/>
      <c r="V15" s="5">
        <v>0</v>
      </c>
      <c r="W15" s="5"/>
      <c r="X15" s="5">
        <v>0</v>
      </c>
      <c r="Y15" s="5"/>
      <c r="Z15" s="5">
        <v>0</v>
      </c>
      <c r="AA15" s="5"/>
      <c r="AB15" s="5">
        <v>0</v>
      </c>
      <c r="AC15" s="5"/>
      <c r="AD15" s="5">
        <v>0</v>
      </c>
      <c r="AE15" s="5"/>
      <c r="AF15" s="42">
        <f t="shared" si="1"/>
        <v>1596286.52</v>
      </c>
      <c r="AG15" s="12"/>
      <c r="AH15" s="15">
        <v>1060279.98</v>
      </c>
      <c r="AJ15" s="15">
        <v>1060279.98</v>
      </c>
      <c r="AK15" s="4"/>
      <c r="HU15" s="4"/>
      <c r="HW15" s="4"/>
      <c r="IC15" s="4"/>
    </row>
    <row r="16" spans="1:239" x14ac:dyDescent="0.2">
      <c r="A16" s="1" t="s">
        <v>54</v>
      </c>
      <c r="B16" s="6" t="s">
        <v>55</v>
      </c>
      <c r="D16" s="5">
        <v>0</v>
      </c>
      <c r="E16" s="5"/>
      <c r="F16" s="5">
        <v>0</v>
      </c>
      <c r="G16" s="5"/>
      <c r="H16" s="5">
        <v>0</v>
      </c>
      <c r="I16" s="5"/>
      <c r="J16" s="5">
        <v>0</v>
      </c>
      <c r="K16" s="5"/>
      <c r="L16" s="41">
        <f t="shared" si="0"/>
        <v>0</v>
      </c>
      <c r="M16" s="5"/>
      <c r="N16" s="5">
        <v>0</v>
      </c>
      <c r="O16" s="12"/>
      <c r="P16" s="5">
        <v>0</v>
      </c>
      <c r="Q16" s="12"/>
      <c r="R16" s="5">
        <v>619071.09</v>
      </c>
      <c r="S16" s="5"/>
      <c r="T16" s="5">
        <v>0</v>
      </c>
      <c r="U16" s="5"/>
      <c r="V16" s="5">
        <v>0</v>
      </c>
      <c r="W16" s="5"/>
      <c r="X16" s="5">
        <v>20000</v>
      </c>
      <c r="Y16" s="5"/>
      <c r="Z16" s="5">
        <v>0</v>
      </c>
      <c r="AA16" s="5"/>
      <c r="AB16" s="5">
        <v>0</v>
      </c>
      <c r="AC16" s="5"/>
      <c r="AD16" s="5">
        <v>0</v>
      </c>
      <c r="AE16" s="5"/>
      <c r="AF16" s="42">
        <f t="shared" si="1"/>
        <v>639071.09</v>
      </c>
      <c r="AG16" s="12"/>
      <c r="AH16" s="15">
        <v>178635.34</v>
      </c>
      <c r="AJ16" s="15">
        <v>178635.34</v>
      </c>
      <c r="AK16" s="43">
        <f t="shared" ref="AK16:AK22" si="2">AJ16-AF16</f>
        <v>-460435.75</v>
      </c>
      <c r="AL16" s="1" t="s">
        <v>56</v>
      </c>
      <c r="HU16" s="4" t="e">
        <f>#REF!+AS16+BK16+CB16+CT16+DJ16</f>
        <v>#REF!</v>
      </c>
      <c r="HW16" s="4">
        <f>AD16+AU16+BM16+CD16</f>
        <v>0</v>
      </c>
      <c r="IC16" s="4">
        <f>AJ16+BA16+BR16+CJ16+CZ16+DP16+EF16+EV16</f>
        <v>178635.34</v>
      </c>
    </row>
    <row r="17" spans="1:237" x14ac:dyDescent="0.2">
      <c r="A17" s="1" t="s">
        <v>57</v>
      </c>
      <c r="B17" s="6" t="s">
        <v>2</v>
      </c>
      <c r="D17" s="5">
        <v>0</v>
      </c>
      <c r="E17" s="5"/>
      <c r="F17" s="5">
        <v>0</v>
      </c>
      <c r="G17" s="5"/>
      <c r="H17" s="5">
        <v>0</v>
      </c>
      <c r="I17" s="5"/>
      <c r="J17" s="5">
        <v>0</v>
      </c>
      <c r="K17" s="5"/>
      <c r="L17" s="41">
        <f t="shared" si="0"/>
        <v>0</v>
      </c>
      <c r="M17" s="5"/>
      <c r="N17" s="5">
        <v>0</v>
      </c>
      <c r="O17" s="12"/>
      <c r="P17" s="5">
        <v>0</v>
      </c>
      <c r="Q17" s="12"/>
      <c r="R17" s="5">
        <v>0</v>
      </c>
      <c r="S17" s="5"/>
      <c r="T17" s="5">
        <v>0</v>
      </c>
      <c r="U17" s="5"/>
      <c r="V17" s="5">
        <v>0</v>
      </c>
      <c r="W17" s="5"/>
      <c r="X17" s="5">
        <v>0</v>
      </c>
      <c r="Y17" s="5"/>
      <c r="Z17" s="5">
        <v>0</v>
      </c>
      <c r="AA17" s="5"/>
      <c r="AB17" s="5">
        <v>0</v>
      </c>
      <c r="AC17" s="5"/>
      <c r="AD17" s="5">
        <v>0</v>
      </c>
      <c r="AE17" s="5"/>
      <c r="AF17" s="42">
        <f t="shared" si="1"/>
        <v>0</v>
      </c>
      <c r="AG17" s="12"/>
      <c r="AH17" s="15">
        <v>0</v>
      </c>
      <c r="AJ17" s="15">
        <v>0</v>
      </c>
      <c r="AK17" s="43">
        <f t="shared" si="2"/>
        <v>0</v>
      </c>
      <c r="AL17" s="1" t="s">
        <v>56</v>
      </c>
      <c r="HU17" s="4" t="e">
        <f>#REF!+AS17+BK17+CB17+CT17+DJ17</f>
        <v>#REF!</v>
      </c>
      <c r="HW17" s="4">
        <f>AD17+AU17+BM17+CD17</f>
        <v>0</v>
      </c>
      <c r="IC17" s="4">
        <f>AJ17+BA17+BR17+CJ17+CZ17+DP17+EF17+EV17</f>
        <v>0</v>
      </c>
    </row>
    <row r="18" spans="1:237" x14ac:dyDescent="0.2">
      <c r="A18" s="1" t="s">
        <v>58</v>
      </c>
      <c r="B18" s="6" t="s">
        <v>3</v>
      </c>
      <c r="D18" s="5">
        <v>0</v>
      </c>
      <c r="E18" s="5"/>
      <c r="F18" s="5">
        <v>0</v>
      </c>
      <c r="G18" s="5"/>
      <c r="H18" s="5">
        <v>0</v>
      </c>
      <c r="I18" s="5"/>
      <c r="J18" s="5">
        <v>0</v>
      </c>
      <c r="K18" s="5"/>
      <c r="L18" s="41">
        <f t="shared" si="0"/>
        <v>0</v>
      </c>
      <c r="M18" s="5"/>
      <c r="N18" s="5">
        <v>3776.86</v>
      </c>
      <c r="O18" s="12"/>
      <c r="P18" s="5">
        <v>250</v>
      </c>
      <c r="Q18" s="12"/>
      <c r="R18" s="5">
        <v>395561.09</v>
      </c>
      <c r="S18" s="5"/>
      <c r="T18" s="5">
        <v>0</v>
      </c>
      <c r="U18" s="5"/>
      <c r="V18" s="5">
        <v>14899.33</v>
      </c>
      <c r="W18" s="5"/>
      <c r="X18" s="5">
        <v>0</v>
      </c>
      <c r="Y18" s="5"/>
      <c r="Z18" s="5">
        <v>0</v>
      </c>
      <c r="AA18" s="5"/>
      <c r="AB18" s="5">
        <v>0</v>
      </c>
      <c r="AC18" s="5"/>
      <c r="AD18" s="5">
        <v>0</v>
      </c>
      <c r="AE18" s="5"/>
      <c r="AF18" s="42">
        <f t="shared" si="1"/>
        <v>414487.28</v>
      </c>
      <c r="AG18" s="12"/>
      <c r="AH18" s="15">
        <v>562398.13</v>
      </c>
      <c r="AJ18" s="15">
        <v>562398.13</v>
      </c>
      <c r="AK18" s="43">
        <f t="shared" si="2"/>
        <v>147910.84999999998</v>
      </c>
      <c r="AL18" s="1" t="s">
        <v>56</v>
      </c>
    </row>
    <row r="19" spans="1:237" x14ac:dyDescent="0.2">
      <c r="A19" s="1" t="s">
        <v>59</v>
      </c>
      <c r="B19" s="6" t="s">
        <v>60</v>
      </c>
      <c r="D19" s="5">
        <v>0</v>
      </c>
      <c r="E19" s="5"/>
      <c r="F19" s="5">
        <v>0</v>
      </c>
      <c r="G19" s="5"/>
      <c r="H19" s="5">
        <v>0</v>
      </c>
      <c r="I19" s="5"/>
      <c r="J19" s="5">
        <v>0</v>
      </c>
      <c r="K19" s="5"/>
      <c r="L19" s="41">
        <f t="shared" si="0"/>
        <v>0</v>
      </c>
      <c r="M19" s="5"/>
      <c r="N19" s="5">
        <v>0</v>
      </c>
      <c r="O19" s="12"/>
      <c r="P19" s="5">
        <v>0</v>
      </c>
      <c r="Q19" s="12"/>
      <c r="R19" s="5">
        <v>1275.78</v>
      </c>
      <c r="S19" s="5"/>
      <c r="T19" s="5">
        <v>0</v>
      </c>
      <c r="U19" s="5"/>
      <c r="V19" s="5">
        <v>0</v>
      </c>
      <c r="W19" s="5"/>
      <c r="X19" s="5">
        <v>0</v>
      </c>
      <c r="Y19" s="5"/>
      <c r="Z19" s="5">
        <v>0</v>
      </c>
      <c r="AA19" s="5"/>
      <c r="AB19" s="5">
        <v>0</v>
      </c>
      <c r="AC19" s="5"/>
      <c r="AD19" s="5">
        <v>0</v>
      </c>
      <c r="AE19" s="5"/>
      <c r="AF19" s="42">
        <f t="shared" si="1"/>
        <v>1275.78</v>
      </c>
      <c r="AG19" s="12"/>
      <c r="AH19" s="15">
        <v>974.56</v>
      </c>
      <c r="AJ19" s="15">
        <v>974.56</v>
      </c>
      <c r="AK19" s="43">
        <f t="shared" si="2"/>
        <v>-301.22000000000003</v>
      </c>
      <c r="AL19" s="1" t="s">
        <v>56</v>
      </c>
      <c r="HU19" s="4" t="e">
        <f>#REF!+AS19+BK19+CB19+CT19+DJ19</f>
        <v>#REF!</v>
      </c>
      <c r="HW19" s="4">
        <f>AD19+AU19+BM19+CD19</f>
        <v>0</v>
      </c>
      <c r="IC19" s="4">
        <f>AJ19+BA19+BR19+CJ19+CZ19+DP19+EF19+EV19</f>
        <v>974.56</v>
      </c>
    </row>
    <row r="20" spans="1:237" x14ac:dyDescent="0.2">
      <c r="A20" s="1" t="s">
        <v>61</v>
      </c>
      <c r="B20" s="6" t="s">
        <v>4</v>
      </c>
      <c r="D20" s="5">
        <v>0</v>
      </c>
      <c r="E20" s="5"/>
      <c r="F20" s="5">
        <v>0</v>
      </c>
      <c r="G20" s="5"/>
      <c r="H20" s="5">
        <v>0</v>
      </c>
      <c r="I20" s="5"/>
      <c r="J20" s="5">
        <v>0</v>
      </c>
      <c r="K20" s="5"/>
      <c r="L20" s="41">
        <f t="shared" si="0"/>
        <v>0</v>
      </c>
      <c r="M20" s="5"/>
      <c r="N20" s="5">
        <v>0</v>
      </c>
      <c r="O20" s="12"/>
      <c r="P20" s="5">
        <v>2311150</v>
      </c>
      <c r="Q20" s="12"/>
      <c r="R20" s="5">
        <v>0</v>
      </c>
      <c r="S20" s="5"/>
      <c r="T20" s="5">
        <v>0</v>
      </c>
      <c r="U20" s="5"/>
      <c r="V20" s="5">
        <v>0</v>
      </c>
      <c r="W20" s="5"/>
      <c r="X20" s="5">
        <v>0</v>
      </c>
      <c r="Y20" s="5"/>
      <c r="Z20" s="5">
        <v>0</v>
      </c>
      <c r="AA20" s="5"/>
      <c r="AB20" s="5">
        <v>0</v>
      </c>
      <c r="AC20" s="5"/>
      <c r="AD20" s="5">
        <v>0</v>
      </c>
      <c r="AE20" s="5"/>
      <c r="AF20" s="42">
        <f t="shared" si="1"/>
        <v>2311150</v>
      </c>
      <c r="AG20" s="12"/>
      <c r="AH20" s="15">
        <v>1150000</v>
      </c>
      <c r="AJ20" s="15">
        <v>-1150000</v>
      </c>
      <c r="AK20" s="43">
        <f t="shared" si="2"/>
        <v>-3461150</v>
      </c>
      <c r="AL20" s="1" t="s">
        <v>56</v>
      </c>
      <c r="HU20" s="4" t="e">
        <f>#REF!+AS20+BK20+CB20+CT20+DJ20</f>
        <v>#REF!</v>
      </c>
      <c r="HW20" s="4">
        <f>AD20+AU20+BM20+CD20</f>
        <v>0</v>
      </c>
      <c r="IC20" s="4">
        <f>AJ20+BA20+BR20+CJ20+CZ20+DP20+EF20+EV20</f>
        <v>-1150000</v>
      </c>
    </row>
    <row r="21" spans="1:237" x14ac:dyDescent="0.2">
      <c r="A21" s="1" t="s">
        <v>62</v>
      </c>
      <c r="B21" s="6" t="s">
        <v>5</v>
      </c>
      <c r="D21" s="5">
        <v>0</v>
      </c>
      <c r="E21" s="5"/>
      <c r="F21" s="5">
        <v>0</v>
      </c>
      <c r="G21" s="5"/>
      <c r="H21" s="5">
        <v>0</v>
      </c>
      <c r="I21" s="5"/>
      <c r="J21" s="5">
        <v>0</v>
      </c>
      <c r="K21" s="5"/>
      <c r="L21" s="41">
        <f t="shared" si="0"/>
        <v>0</v>
      </c>
      <c r="M21" s="5"/>
      <c r="N21" s="5">
        <v>0</v>
      </c>
      <c r="O21" s="12"/>
      <c r="P21" s="5">
        <v>-2311150</v>
      </c>
      <c r="Q21" s="12"/>
      <c r="R21" s="5">
        <v>0</v>
      </c>
      <c r="S21" s="5"/>
      <c r="T21" s="5">
        <v>0</v>
      </c>
      <c r="U21" s="5"/>
      <c r="V21" s="5">
        <v>0</v>
      </c>
      <c r="W21" s="5"/>
      <c r="X21" s="5">
        <v>0</v>
      </c>
      <c r="Y21" s="5"/>
      <c r="Z21" s="5">
        <v>0</v>
      </c>
      <c r="AA21" s="5"/>
      <c r="AB21" s="5">
        <v>0</v>
      </c>
      <c r="AC21" s="5"/>
      <c r="AD21" s="5">
        <v>0</v>
      </c>
      <c r="AE21" s="5"/>
      <c r="AF21" s="42">
        <f t="shared" si="1"/>
        <v>-2311150</v>
      </c>
      <c r="AG21" s="12"/>
      <c r="AH21" s="15">
        <v>-1150000</v>
      </c>
      <c r="AJ21" s="15">
        <v>1150000</v>
      </c>
      <c r="AK21" s="43">
        <f t="shared" si="2"/>
        <v>3461150</v>
      </c>
      <c r="AL21" s="1" t="s">
        <v>56</v>
      </c>
      <c r="HU21" s="4" t="e">
        <f>#REF!+AS21+BK21+CB21+CT21+DJ21</f>
        <v>#REF!</v>
      </c>
      <c r="HW21" s="4">
        <f>AD21+AU21+BM21+CD21</f>
        <v>0</v>
      </c>
      <c r="IC21" s="4">
        <f>AJ21+BA21+BR21+CJ21+CZ21+DP21+EF21+EV21</f>
        <v>1150000</v>
      </c>
    </row>
    <row r="22" spans="1:237" x14ac:dyDescent="0.2">
      <c r="A22" s="1" t="s">
        <v>63</v>
      </c>
      <c r="B22" s="6" t="s">
        <v>6</v>
      </c>
      <c r="D22" s="5">
        <v>0</v>
      </c>
      <c r="E22" s="5"/>
      <c r="F22" s="5">
        <v>0</v>
      </c>
      <c r="G22" s="5"/>
      <c r="H22" s="5">
        <v>0</v>
      </c>
      <c r="I22" s="5"/>
      <c r="J22" s="5">
        <v>0</v>
      </c>
      <c r="K22" s="5"/>
      <c r="L22" s="41">
        <f t="shared" si="0"/>
        <v>0</v>
      </c>
      <c r="M22" s="5"/>
      <c r="N22" s="5">
        <v>0</v>
      </c>
      <c r="O22" s="12"/>
      <c r="P22" s="5">
        <v>0</v>
      </c>
      <c r="Q22" s="12"/>
      <c r="R22" s="5">
        <v>188776.21000000002</v>
      </c>
      <c r="S22" s="5"/>
      <c r="T22" s="5">
        <v>0</v>
      </c>
      <c r="U22" s="5"/>
      <c r="V22" s="5">
        <v>0</v>
      </c>
      <c r="W22" s="5"/>
      <c r="X22" s="5">
        <v>0</v>
      </c>
      <c r="Y22" s="5"/>
      <c r="Z22" s="5">
        <v>0</v>
      </c>
      <c r="AA22" s="5"/>
      <c r="AB22" s="5">
        <v>0</v>
      </c>
      <c r="AC22" s="5"/>
      <c r="AD22" s="5">
        <v>0</v>
      </c>
      <c r="AE22" s="5"/>
      <c r="AF22" s="42">
        <f t="shared" si="1"/>
        <v>188776.21000000002</v>
      </c>
      <c r="AG22" s="12"/>
      <c r="AH22" s="15">
        <v>407517.66</v>
      </c>
      <c r="AJ22" s="15">
        <v>407517.66</v>
      </c>
      <c r="AK22" s="43">
        <f t="shared" si="2"/>
        <v>218741.44999999995</v>
      </c>
      <c r="AL22" s="1" t="s">
        <v>56</v>
      </c>
      <c r="HU22" s="4" t="e">
        <f>#REF!+AS22+BK22+CB22+CT22+DJ22</f>
        <v>#REF!</v>
      </c>
      <c r="HW22" s="4">
        <f>AD22+AU22+BM22+CD22</f>
        <v>0</v>
      </c>
      <c r="IC22" s="4">
        <f>AJ22+BA22+BR22+CJ22+CZ22+DP22+EF22+EV22</f>
        <v>407517.66</v>
      </c>
    </row>
    <row r="23" spans="1:237" hidden="1" x14ac:dyDescent="0.2">
      <c r="A23" s="1" t="s">
        <v>64</v>
      </c>
      <c r="B23" s="6" t="s">
        <v>65</v>
      </c>
      <c r="D23" s="5"/>
      <c r="E23" s="5"/>
      <c r="F23" s="5">
        <v>0</v>
      </c>
      <c r="G23" s="5"/>
      <c r="H23" s="5">
        <v>0</v>
      </c>
      <c r="I23" s="5"/>
      <c r="J23" s="5">
        <v>0</v>
      </c>
      <c r="K23" s="5"/>
      <c r="L23" s="41">
        <f t="shared" si="0"/>
        <v>0</v>
      </c>
      <c r="M23" s="5"/>
      <c r="N23" s="5">
        <v>0</v>
      </c>
      <c r="O23" s="12"/>
      <c r="P23" s="5">
        <v>0</v>
      </c>
      <c r="Q23" s="12"/>
      <c r="R23" s="5">
        <v>0</v>
      </c>
      <c r="S23" s="5"/>
      <c r="T23" s="5">
        <v>0</v>
      </c>
      <c r="U23" s="5"/>
      <c r="V23" s="5">
        <v>0</v>
      </c>
      <c r="W23" s="5"/>
      <c r="X23" s="5">
        <v>0</v>
      </c>
      <c r="Y23" s="5"/>
      <c r="Z23" s="5">
        <v>0</v>
      </c>
      <c r="AA23" s="5"/>
      <c r="AB23" s="5">
        <v>0</v>
      </c>
      <c r="AC23" s="5"/>
      <c r="AD23" s="5">
        <v>0</v>
      </c>
      <c r="AE23" s="5"/>
      <c r="AF23" s="42">
        <f>SUM(L23:AE23)</f>
        <v>0</v>
      </c>
      <c r="AG23" s="12"/>
      <c r="AH23" s="15">
        <v>0</v>
      </c>
      <c r="AJ23" s="15">
        <v>0</v>
      </c>
      <c r="AK23" s="4">
        <f>AJ23-AF23</f>
        <v>0</v>
      </c>
      <c r="AL23" s="1" t="s">
        <v>56</v>
      </c>
      <c r="HU23" s="4" t="e">
        <f>#REF!+AS23+BK23+CB23+CT23+DJ23</f>
        <v>#REF!</v>
      </c>
      <c r="IC23" s="4">
        <f>AJ23+BA23+BR23+CJ23+CZ23+DP23+EF23+EV23</f>
        <v>0</v>
      </c>
    </row>
    <row r="24" spans="1:237" x14ac:dyDescent="0.2">
      <c r="A24" s="1" t="s">
        <v>66</v>
      </c>
      <c r="B24" s="6" t="s">
        <v>7</v>
      </c>
      <c r="D24" s="5">
        <v>0</v>
      </c>
      <c r="E24" s="5"/>
      <c r="F24" s="5">
        <v>0</v>
      </c>
      <c r="G24" s="5"/>
      <c r="H24" s="5">
        <v>0</v>
      </c>
      <c r="I24" s="5"/>
      <c r="J24" s="5">
        <v>0</v>
      </c>
      <c r="K24" s="5"/>
      <c r="L24" s="41">
        <f t="shared" si="0"/>
        <v>0</v>
      </c>
      <c r="M24" s="5"/>
      <c r="N24" s="5">
        <v>0</v>
      </c>
      <c r="O24" s="12"/>
      <c r="P24" s="5">
        <v>0</v>
      </c>
      <c r="Q24" s="12"/>
      <c r="R24" s="5">
        <v>43626.99</v>
      </c>
      <c r="S24" s="5"/>
      <c r="T24" s="5">
        <v>0</v>
      </c>
      <c r="U24" s="5"/>
      <c r="V24" s="5">
        <v>0</v>
      </c>
      <c r="W24" s="5"/>
      <c r="X24" s="5">
        <v>0</v>
      </c>
      <c r="Y24" s="5"/>
      <c r="Z24" s="5">
        <v>0</v>
      </c>
      <c r="AA24" s="5"/>
      <c r="AB24" s="5">
        <v>0</v>
      </c>
      <c r="AC24" s="5"/>
      <c r="AD24" s="5">
        <v>0</v>
      </c>
      <c r="AE24" s="5"/>
      <c r="AF24" s="42">
        <f>SUM(L24:AE24)</f>
        <v>43626.99</v>
      </c>
      <c r="AG24" s="12"/>
      <c r="AH24" s="15">
        <v>29214.77</v>
      </c>
      <c r="AJ24" s="15">
        <v>29214.77</v>
      </c>
      <c r="AK24" s="43">
        <f>AJ24-AF24</f>
        <v>-14412.219999999998</v>
      </c>
      <c r="AL24" s="1" t="s">
        <v>56</v>
      </c>
    </row>
    <row r="25" spans="1:237" hidden="1" x14ac:dyDescent="0.2">
      <c r="A25" s="1" t="s">
        <v>67</v>
      </c>
      <c r="B25" s="6" t="s">
        <v>68</v>
      </c>
      <c r="D25" s="5"/>
      <c r="E25" s="5"/>
      <c r="F25" s="5"/>
      <c r="G25" s="5"/>
      <c r="H25" s="5"/>
      <c r="I25" s="5"/>
      <c r="J25" s="5">
        <v>0</v>
      </c>
      <c r="K25" s="5"/>
      <c r="L25" s="41"/>
      <c r="M25" s="5"/>
      <c r="N25" s="5">
        <v>0</v>
      </c>
      <c r="O25" s="12"/>
      <c r="P25" s="5">
        <v>0</v>
      </c>
      <c r="Q25" s="12"/>
      <c r="R25" s="5">
        <v>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>
        <v>0</v>
      </c>
      <c r="AE25" s="5"/>
      <c r="AF25" s="42">
        <f>SUM(N25:AE25)</f>
        <v>0</v>
      </c>
      <c r="AG25" s="12"/>
      <c r="AJ25" s="15">
        <v>0</v>
      </c>
      <c r="AK25" s="4">
        <f>AJ25-AF25</f>
        <v>0</v>
      </c>
      <c r="HU25" s="4" t="e">
        <f>#REF!+AS25+BK25+CB25+CT25+DJ25</f>
        <v>#REF!</v>
      </c>
      <c r="HW25" s="4">
        <f>AD25+AU25+BM25+CD25</f>
        <v>0</v>
      </c>
      <c r="IC25" s="4">
        <f t="shared" ref="IC25:IC31" si="3">AJ25+BA25+BR25+CJ25+CZ25+DP25+EF25+EV25</f>
        <v>0</v>
      </c>
    </row>
    <row r="26" spans="1:237" x14ac:dyDescent="0.2">
      <c r="B26" s="11"/>
      <c r="D26" s="7">
        <f>SUM(D12:D25)</f>
        <v>0</v>
      </c>
      <c r="E26" s="5"/>
      <c r="F26" s="7">
        <f>SUM(F12:F25)</f>
        <v>55368987.259999998</v>
      </c>
      <c r="G26" s="5"/>
      <c r="H26" s="7">
        <f>SUM(H12:H25)</f>
        <v>129606.66</v>
      </c>
      <c r="I26" s="5"/>
      <c r="J26" s="7">
        <f>SUM(J12:J25)</f>
        <v>29248.87</v>
      </c>
      <c r="K26" s="5"/>
      <c r="L26" s="44">
        <f>SUM(D26:J26)</f>
        <v>55527842.789999992</v>
      </c>
      <c r="M26" s="5"/>
      <c r="N26" s="7">
        <f>SUM(N12:N25)</f>
        <v>1615047.9300000002</v>
      </c>
      <c r="O26" s="12"/>
      <c r="P26" s="7">
        <f>SUM(P12:P25)</f>
        <v>993537.12000000011</v>
      </c>
      <c r="Q26" s="12"/>
      <c r="R26" s="7">
        <f>SUM(R12:R25)</f>
        <v>5597019.6600000001</v>
      </c>
      <c r="S26" s="5"/>
      <c r="T26" s="7">
        <f>SUM(T12:T25)</f>
        <v>0</v>
      </c>
      <c r="U26" s="5"/>
      <c r="V26" s="7">
        <f>SUM(V12:V25)</f>
        <v>14230335.1</v>
      </c>
      <c r="W26" s="5"/>
      <c r="X26" s="7">
        <f>SUM(X12:X25)</f>
        <v>38118.729999999996</v>
      </c>
      <c r="Y26" s="5"/>
      <c r="Z26" s="7">
        <f>SUM(Z12:Z25)</f>
        <v>3592.66</v>
      </c>
      <c r="AA26" s="5"/>
      <c r="AB26" s="7">
        <f>SUM(AB12:AB25)</f>
        <v>0</v>
      </c>
      <c r="AC26" s="5"/>
      <c r="AD26" s="7">
        <f>SUM(AD12:AD25)</f>
        <v>5174863.66</v>
      </c>
      <c r="AE26" s="5"/>
      <c r="AF26" s="45">
        <f>SUM(AF12:AF25)</f>
        <v>83180357.649999976</v>
      </c>
      <c r="AG26" s="12"/>
      <c r="AH26" s="7">
        <f>SUM(AH12:AH25)</f>
        <v>29999096.559999999</v>
      </c>
      <c r="AJ26" s="7">
        <f>SUM(AJ12:AJ25)</f>
        <v>29999096.559999999</v>
      </c>
      <c r="AK26" s="15">
        <f>SUM(AK16:AK25)</f>
        <v>-108496.89000000016</v>
      </c>
      <c r="HU26" s="4" t="e">
        <f>#REF!+AS26+BK26+CB26+CT26+DJ26</f>
        <v>#REF!</v>
      </c>
      <c r="HW26" s="4">
        <f>AD26+AU26+BM26+CD26</f>
        <v>5174863.66</v>
      </c>
      <c r="IC26" s="4">
        <f t="shared" si="3"/>
        <v>29999096.559999999</v>
      </c>
    </row>
    <row r="27" spans="1:237" ht="8.25" customHeight="1" x14ac:dyDescent="0.2">
      <c r="B27" s="11"/>
      <c r="D27" s="12"/>
      <c r="E27" s="12"/>
      <c r="F27" s="12"/>
      <c r="G27" s="12"/>
      <c r="H27" s="12"/>
      <c r="I27" s="12"/>
      <c r="J27" s="12"/>
      <c r="K27" s="12"/>
      <c r="L27" s="46"/>
      <c r="M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47"/>
      <c r="AG27" s="12"/>
      <c r="HU27" s="4" t="e">
        <f>#REF!+AS27+BK27+CB27+CT27+DJ27</f>
        <v>#REF!</v>
      </c>
      <c r="HW27" s="12">
        <f>AD27+AU27+BM27+CD27</f>
        <v>0</v>
      </c>
      <c r="IC27" s="4">
        <f t="shared" si="3"/>
        <v>0</v>
      </c>
    </row>
    <row r="28" spans="1:237" ht="15" customHeight="1" x14ac:dyDescent="0.2">
      <c r="B28" s="10" t="s">
        <v>69</v>
      </c>
      <c r="D28" s="12"/>
      <c r="E28" s="12"/>
      <c r="F28" s="12"/>
      <c r="G28" s="12"/>
      <c r="H28" s="12"/>
      <c r="I28" s="12"/>
      <c r="J28" s="12"/>
      <c r="K28" s="12"/>
      <c r="L28" s="46"/>
      <c r="M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48"/>
      <c r="AG28" s="12"/>
      <c r="HU28" s="4" t="e">
        <f>#REF!+AS28+BK28+CB28+CT28+DJ28</f>
        <v>#REF!</v>
      </c>
      <c r="HW28" s="12">
        <f>AD28+AU28+BM28+CD28</f>
        <v>0</v>
      </c>
      <c r="IC28" s="4">
        <f t="shared" si="3"/>
        <v>0</v>
      </c>
    </row>
    <row r="29" spans="1:237" x14ac:dyDescent="0.2">
      <c r="A29" s="3"/>
      <c r="B29" s="8" t="s">
        <v>8</v>
      </c>
      <c r="D29" s="5"/>
      <c r="E29" s="5"/>
      <c r="F29" s="5"/>
      <c r="G29" s="5"/>
      <c r="H29" s="5"/>
      <c r="I29" s="5"/>
      <c r="J29" s="5"/>
      <c r="K29" s="5"/>
      <c r="L29" s="41"/>
      <c r="M29" s="5"/>
      <c r="N29" s="5"/>
      <c r="O29" s="12"/>
      <c r="P29" s="5"/>
      <c r="Q29" s="12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12"/>
      <c r="AD29" s="5"/>
      <c r="AE29" s="12"/>
      <c r="AF29" s="48"/>
      <c r="AG29" s="12"/>
      <c r="HU29" s="4" t="e">
        <f>#REF!+AS29+BK29+CB29+CT29+DJ29</f>
        <v>#REF!</v>
      </c>
      <c r="HW29" s="12">
        <f>AD29+AU29+BM29+CD29</f>
        <v>0</v>
      </c>
      <c r="IC29" s="4">
        <f t="shared" si="3"/>
        <v>0</v>
      </c>
    </row>
    <row r="30" spans="1:237" x14ac:dyDescent="0.2">
      <c r="A30" s="1" t="s">
        <v>70</v>
      </c>
      <c r="B30" s="6" t="s">
        <v>51</v>
      </c>
      <c r="D30" s="5">
        <v>0</v>
      </c>
      <c r="E30" s="5"/>
      <c r="F30" s="5">
        <v>0</v>
      </c>
      <c r="G30" s="5"/>
      <c r="H30" s="5">
        <v>0</v>
      </c>
      <c r="I30" s="5"/>
      <c r="J30" s="5">
        <v>0</v>
      </c>
      <c r="K30" s="5"/>
      <c r="L30" s="41">
        <f>SUM(D30:J30)</f>
        <v>0</v>
      </c>
      <c r="M30" s="5"/>
      <c r="N30" s="5">
        <v>2498975.7799999998</v>
      </c>
      <c r="O30" s="12"/>
      <c r="P30" s="5">
        <v>0</v>
      </c>
      <c r="Q30" s="12"/>
      <c r="R30" s="5">
        <v>2088635.29</v>
      </c>
      <c r="S30" s="5"/>
      <c r="T30" s="5">
        <v>0</v>
      </c>
      <c r="U30" s="5"/>
      <c r="V30" s="5">
        <v>0</v>
      </c>
      <c r="W30" s="5"/>
      <c r="X30" s="5">
        <v>0</v>
      </c>
      <c r="Y30" s="5"/>
      <c r="Z30" s="5">
        <v>0</v>
      </c>
      <c r="AA30" s="5"/>
      <c r="AB30" s="5">
        <v>0</v>
      </c>
      <c r="AC30" s="5"/>
      <c r="AD30" s="5">
        <v>0</v>
      </c>
      <c r="AE30" s="5"/>
      <c r="AF30" s="49">
        <f>SUM(L30:AE31)</f>
        <v>4587611.07</v>
      </c>
      <c r="AG30" s="12"/>
      <c r="AH30" s="15">
        <v>3929904.75</v>
      </c>
      <c r="AJ30" s="15">
        <v>3929904.75</v>
      </c>
      <c r="AK30" s="4">
        <f>AJ30-AF30</f>
        <v>-657706.3200000003</v>
      </c>
      <c r="HU30" s="4" t="e">
        <f>#REF!+AS30+BK30+CB30+CT30+DJ30</f>
        <v>#REF!</v>
      </c>
      <c r="IC30" s="4">
        <f t="shared" si="3"/>
        <v>3929904.75</v>
      </c>
    </row>
    <row r="31" spans="1:237" hidden="1" x14ac:dyDescent="0.2">
      <c r="A31" s="1" t="s">
        <v>71</v>
      </c>
      <c r="B31" s="6" t="s">
        <v>3</v>
      </c>
      <c r="D31" s="5"/>
      <c r="E31" s="5"/>
      <c r="F31" s="5">
        <v>0</v>
      </c>
      <c r="G31" s="5"/>
      <c r="H31" s="5">
        <v>0</v>
      </c>
      <c r="I31" s="5"/>
      <c r="J31" s="5">
        <v>0</v>
      </c>
      <c r="K31" s="5"/>
      <c r="L31" s="41"/>
      <c r="M31" s="5"/>
      <c r="N31" s="5">
        <v>0</v>
      </c>
      <c r="O31" s="12"/>
      <c r="P31" s="5">
        <v>0</v>
      </c>
      <c r="Q31" s="12"/>
      <c r="R31" s="5">
        <v>0</v>
      </c>
      <c r="S31" s="5"/>
      <c r="T31" s="5">
        <v>0</v>
      </c>
      <c r="U31" s="5"/>
      <c r="V31" s="5">
        <v>0</v>
      </c>
      <c r="W31" s="5"/>
      <c r="X31" s="5">
        <v>0</v>
      </c>
      <c r="Y31" s="5"/>
      <c r="Z31" s="5">
        <v>0</v>
      </c>
      <c r="AA31" s="5"/>
      <c r="AB31" s="5">
        <v>0</v>
      </c>
      <c r="AC31" s="5"/>
      <c r="AD31" s="5">
        <v>0</v>
      </c>
      <c r="AE31" s="5"/>
      <c r="AF31" s="42">
        <f>SUM(N31:AE31)</f>
        <v>0</v>
      </c>
      <c r="AG31" s="12"/>
      <c r="AH31" s="5"/>
      <c r="AJ31" s="5">
        <v>0</v>
      </c>
      <c r="AK31" s="4">
        <f>AJ31-AF31</f>
        <v>0</v>
      </c>
      <c r="HU31" s="4" t="e">
        <f>#REF!+AS31+BK31+CB31+CT31+DJ31</f>
        <v>#REF!</v>
      </c>
      <c r="IC31" s="4">
        <f t="shared" si="3"/>
        <v>0</v>
      </c>
    </row>
    <row r="32" spans="1:237" x14ac:dyDescent="0.2">
      <c r="A32" s="1" t="s">
        <v>72</v>
      </c>
      <c r="B32" s="6" t="s">
        <v>73</v>
      </c>
      <c r="D32" s="5">
        <v>0</v>
      </c>
      <c r="E32" s="5"/>
      <c r="F32" s="5">
        <v>0</v>
      </c>
      <c r="G32" s="5"/>
      <c r="H32" s="5">
        <v>0</v>
      </c>
      <c r="I32" s="5"/>
      <c r="J32" s="5">
        <v>0</v>
      </c>
      <c r="K32" s="5"/>
      <c r="L32" s="41">
        <f>SUM(D32:J32)</f>
        <v>0</v>
      </c>
      <c r="M32" s="5"/>
      <c r="N32" s="5">
        <v>0</v>
      </c>
      <c r="O32" s="12"/>
      <c r="P32" s="5">
        <v>0</v>
      </c>
      <c r="Q32" s="12"/>
      <c r="R32" s="5">
        <v>0</v>
      </c>
      <c r="S32" s="5"/>
      <c r="T32" s="5">
        <v>0</v>
      </c>
      <c r="U32" s="5"/>
      <c r="V32" s="5">
        <v>0</v>
      </c>
      <c r="W32" s="5"/>
      <c r="X32" s="5">
        <v>0</v>
      </c>
      <c r="Y32" s="5"/>
      <c r="Z32" s="5">
        <v>0</v>
      </c>
      <c r="AA32" s="5"/>
      <c r="AB32" s="5">
        <v>0</v>
      </c>
      <c r="AC32" s="5"/>
      <c r="AD32" s="5">
        <v>0</v>
      </c>
      <c r="AE32" s="5"/>
      <c r="AF32" s="42">
        <f>SUM(N32:AE32)</f>
        <v>0</v>
      </c>
      <c r="AG32" s="12"/>
      <c r="AH32" s="15">
        <v>0</v>
      </c>
      <c r="AJ32" s="5">
        <v>0</v>
      </c>
      <c r="AK32" s="43">
        <f>AJ32-AF32</f>
        <v>0</v>
      </c>
      <c r="AL32" s="1" t="s">
        <v>56</v>
      </c>
    </row>
    <row r="33" spans="1:237" x14ac:dyDescent="0.2">
      <c r="B33" s="6"/>
      <c r="D33" s="7">
        <f>SUM(D30:D32)</f>
        <v>0</v>
      </c>
      <c r="E33" s="5"/>
      <c r="F33" s="7">
        <f>SUM(F30:F32)</f>
        <v>0</v>
      </c>
      <c r="G33" s="5"/>
      <c r="H33" s="7">
        <f>SUM(H30:H32)</f>
        <v>0</v>
      </c>
      <c r="I33" s="5"/>
      <c r="J33" s="7">
        <f>SUM(J30:J32)</f>
        <v>0</v>
      </c>
      <c r="K33" s="5"/>
      <c r="L33" s="44">
        <f>SUM(D33:J33)</f>
        <v>0</v>
      </c>
      <c r="M33" s="5"/>
      <c r="N33" s="7">
        <f>SUM(N30:N32)</f>
        <v>2498975.7799999998</v>
      </c>
      <c r="O33" s="12"/>
      <c r="P33" s="7">
        <f>SUM(P30:P32)</f>
        <v>0</v>
      </c>
      <c r="Q33" s="12"/>
      <c r="R33" s="7">
        <f>SUM(R30:R32)</f>
        <v>2088635.29</v>
      </c>
      <c r="S33" s="5"/>
      <c r="T33" s="7">
        <f>SUM(T30:T32)</f>
        <v>0</v>
      </c>
      <c r="U33" s="5"/>
      <c r="V33" s="7">
        <f>SUM(V30:V32)</f>
        <v>0</v>
      </c>
      <c r="W33" s="5"/>
      <c r="X33" s="7">
        <f>SUM(X30:X32)</f>
        <v>0</v>
      </c>
      <c r="Y33" s="5"/>
      <c r="Z33" s="7">
        <f>SUM(Z30:Z32)</f>
        <v>0</v>
      </c>
      <c r="AA33" s="5"/>
      <c r="AB33" s="7">
        <f>SUM(AB30:AB32)</f>
        <v>0</v>
      </c>
      <c r="AC33" s="5"/>
      <c r="AD33" s="7">
        <f>SUM(AD30:AD32)</f>
        <v>0</v>
      </c>
      <c r="AE33" s="5"/>
      <c r="AF33" s="45">
        <f>SUM(AF30:AF32)</f>
        <v>4587611.07</v>
      </c>
      <c r="AG33" s="12"/>
      <c r="AH33" s="7">
        <f>SUM(AH30:AH32)</f>
        <v>3929904.75</v>
      </c>
      <c r="AJ33" s="7">
        <v>3929904.75</v>
      </c>
      <c r="AK33" s="4"/>
      <c r="HU33" s="4" t="e">
        <f>#REF!+AS33+BK33+CB33+CT33+DJ33</f>
        <v>#REF!</v>
      </c>
      <c r="IC33" s="4">
        <f>AJ33+BA33+BR33+CJ33+CZ33+DP33+EF33+EV33</f>
        <v>3929904.75</v>
      </c>
    </row>
    <row r="34" spans="1:237" x14ac:dyDescent="0.2">
      <c r="A34" s="3"/>
      <c r="B34" s="8"/>
      <c r="D34" s="12"/>
      <c r="E34" s="12"/>
      <c r="F34" s="12"/>
      <c r="G34" s="12"/>
      <c r="H34" s="12"/>
      <c r="I34" s="12"/>
      <c r="J34" s="12"/>
      <c r="K34" s="12"/>
      <c r="L34" s="46"/>
      <c r="M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48"/>
      <c r="AG34" s="12"/>
      <c r="HU34" s="4" t="e">
        <f>#REF!+AS34+BK34+CB34+CT34+DJ34</f>
        <v>#REF!</v>
      </c>
      <c r="HW34" s="12">
        <f>AD34+AU34+BM34+CD34</f>
        <v>0</v>
      </c>
      <c r="IC34" s="4">
        <f>AJ34+BA34+BR34+CJ34+CZ34+DP34+EF34+EV34</f>
        <v>0</v>
      </c>
    </row>
    <row r="35" spans="1:237" x14ac:dyDescent="0.2">
      <c r="A35" s="3"/>
      <c r="B35" s="8" t="s">
        <v>74</v>
      </c>
      <c r="D35" s="12"/>
      <c r="E35" s="12"/>
      <c r="F35" s="12"/>
      <c r="G35" s="12"/>
      <c r="H35" s="12"/>
      <c r="I35" s="12"/>
      <c r="J35" s="12"/>
      <c r="K35" s="12"/>
      <c r="L35" s="46"/>
      <c r="M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48"/>
      <c r="AG35" s="12"/>
      <c r="HU35" s="4" t="e">
        <f>#REF!+AS35+BK35+CB35+CT35+DJ35</f>
        <v>#REF!</v>
      </c>
      <c r="HW35" s="12">
        <f>AD35+AU35+BM35+CD35</f>
        <v>0</v>
      </c>
      <c r="IC35" s="4">
        <f>AJ35+BA35+BR35+CJ35+CZ35+DP35+EF35+EV35</f>
        <v>0</v>
      </c>
    </row>
    <row r="36" spans="1:237" x14ac:dyDescent="0.2">
      <c r="A36" s="1">
        <v>0</v>
      </c>
      <c r="B36" s="8" t="s">
        <v>75</v>
      </c>
      <c r="D36" s="12"/>
      <c r="E36" s="12"/>
      <c r="F36" s="12"/>
      <c r="G36" s="12"/>
      <c r="H36" s="12"/>
      <c r="I36" s="12"/>
      <c r="J36" s="12"/>
      <c r="K36" s="12"/>
      <c r="L36" s="46"/>
      <c r="M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48"/>
      <c r="AG36" s="12"/>
      <c r="HU36" s="4" t="e">
        <f>#REF!+AS36+BK36+CB36+CT36+DJ36</f>
        <v>#REF!</v>
      </c>
      <c r="HW36" s="12">
        <f>AD36+AU36+BM36+CD36</f>
        <v>0</v>
      </c>
      <c r="IC36" s="4">
        <f>AJ36+BA36+BR36+CJ36+CZ36+DP36+EF36+EV36</f>
        <v>0</v>
      </c>
    </row>
    <row r="37" spans="1:237" x14ac:dyDescent="0.2">
      <c r="A37" s="1" t="s">
        <v>76</v>
      </c>
      <c r="B37" s="6" t="s">
        <v>77</v>
      </c>
      <c r="D37" s="5">
        <v>0</v>
      </c>
      <c r="E37" s="5"/>
      <c r="F37" s="5">
        <v>0</v>
      </c>
      <c r="G37" s="5"/>
      <c r="H37" s="5">
        <v>0</v>
      </c>
      <c r="I37" s="5"/>
      <c r="J37" s="5">
        <v>0</v>
      </c>
      <c r="K37" s="5"/>
      <c r="L37" s="41">
        <f t="shared" ref="L37:L46" si="4">SUM(D37:J37)</f>
        <v>0</v>
      </c>
      <c r="M37" s="5"/>
      <c r="N37" s="5">
        <v>1758168.18</v>
      </c>
      <c r="O37" s="12"/>
      <c r="P37" s="5">
        <v>0</v>
      </c>
      <c r="Q37" s="12"/>
      <c r="R37" s="5">
        <v>887792.09</v>
      </c>
      <c r="S37" s="5"/>
      <c r="T37" s="5">
        <v>0</v>
      </c>
      <c r="U37" s="5"/>
      <c r="V37" s="5">
        <v>2796</v>
      </c>
      <c r="W37" s="5"/>
      <c r="X37" s="5">
        <v>2337.35</v>
      </c>
      <c r="Y37" s="5"/>
      <c r="Z37" s="5">
        <v>0</v>
      </c>
      <c r="AA37" s="5"/>
      <c r="AB37" s="5">
        <v>0</v>
      </c>
      <c r="AC37" s="5"/>
      <c r="AD37" s="5">
        <v>0</v>
      </c>
      <c r="AE37" s="5"/>
      <c r="AF37" s="42">
        <f>SUM(L37:AE37)</f>
        <v>2651093.62</v>
      </c>
      <c r="AG37" s="12"/>
      <c r="AH37" s="15">
        <v>2403910</v>
      </c>
      <c r="AJ37" s="15">
        <v>2403910</v>
      </c>
      <c r="AK37" s="4">
        <f t="shared" ref="AK37:AK42" si="5">AJ37-AF37</f>
        <v>-247183.62000000011</v>
      </c>
    </row>
    <row r="38" spans="1:237" x14ac:dyDescent="0.2">
      <c r="A38" s="1" t="s">
        <v>78</v>
      </c>
      <c r="B38" s="6" t="s">
        <v>79</v>
      </c>
      <c r="D38" s="5">
        <v>0</v>
      </c>
      <c r="E38" s="5"/>
      <c r="F38" s="5">
        <v>0</v>
      </c>
      <c r="G38" s="5"/>
      <c r="H38" s="5">
        <v>0</v>
      </c>
      <c r="I38" s="5"/>
      <c r="J38" s="5">
        <v>0</v>
      </c>
      <c r="K38" s="5"/>
      <c r="L38" s="41">
        <f t="shared" si="4"/>
        <v>0</v>
      </c>
      <c r="M38" s="5"/>
      <c r="N38" s="5">
        <v>482526.58</v>
      </c>
      <c r="O38" s="12"/>
      <c r="P38" s="5">
        <v>0</v>
      </c>
      <c r="Q38" s="12"/>
      <c r="R38" s="5">
        <v>783786.77</v>
      </c>
      <c r="S38" s="5"/>
      <c r="T38" s="5">
        <v>0</v>
      </c>
      <c r="U38" s="5"/>
      <c r="V38" s="5">
        <v>0</v>
      </c>
      <c r="W38" s="5"/>
      <c r="X38" s="5">
        <v>0</v>
      </c>
      <c r="Y38" s="5"/>
      <c r="Z38" s="5">
        <v>0</v>
      </c>
      <c r="AA38" s="5"/>
      <c r="AB38" s="5">
        <v>0</v>
      </c>
      <c r="AC38" s="5"/>
      <c r="AD38" s="5">
        <v>0</v>
      </c>
      <c r="AE38" s="5"/>
      <c r="AF38" s="42">
        <f t="shared" ref="AF38:AF45" si="6">SUM(L38:AE38)</f>
        <v>1266313.3500000001</v>
      </c>
      <c r="AG38" s="12"/>
      <c r="AH38" s="15">
        <v>1265325.44</v>
      </c>
      <c r="AJ38" s="15">
        <v>1265325.44</v>
      </c>
      <c r="AK38" s="4">
        <f t="shared" si="5"/>
        <v>-987.91000000014901</v>
      </c>
    </row>
    <row r="39" spans="1:237" x14ac:dyDescent="0.2">
      <c r="A39" s="1" t="s">
        <v>80</v>
      </c>
      <c r="B39" s="6" t="s">
        <v>81</v>
      </c>
      <c r="D39" s="5">
        <v>0</v>
      </c>
      <c r="E39" s="5"/>
      <c r="F39" s="5">
        <v>0</v>
      </c>
      <c r="G39" s="5"/>
      <c r="H39" s="5">
        <v>0</v>
      </c>
      <c r="I39" s="5"/>
      <c r="J39" s="5">
        <v>0</v>
      </c>
      <c r="K39" s="5"/>
      <c r="L39" s="41">
        <f t="shared" si="4"/>
        <v>0</v>
      </c>
      <c r="M39" s="5"/>
      <c r="N39" s="5">
        <v>1110380.58</v>
      </c>
      <c r="O39" s="12"/>
      <c r="P39" s="5">
        <v>0</v>
      </c>
      <c r="Q39" s="12"/>
      <c r="R39" s="5">
        <v>4243.96</v>
      </c>
      <c r="S39" s="5"/>
      <c r="T39" s="5">
        <v>0</v>
      </c>
      <c r="U39" s="5"/>
      <c r="V39" s="5">
        <v>0</v>
      </c>
      <c r="W39" s="5"/>
      <c r="X39" s="5">
        <v>0</v>
      </c>
      <c r="Y39" s="5"/>
      <c r="Z39" s="5">
        <v>0</v>
      </c>
      <c r="AA39" s="5"/>
      <c r="AB39" s="5">
        <v>0</v>
      </c>
      <c r="AC39" s="5"/>
      <c r="AD39" s="5">
        <v>0</v>
      </c>
      <c r="AE39" s="5"/>
      <c r="AF39" s="42">
        <f t="shared" si="6"/>
        <v>1114624.54</v>
      </c>
      <c r="AG39" s="12"/>
      <c r="AH39" s="15">
        <v>1114624.54</v>
      </c>
      <c r="AJ39" s="15">
        <v>1114624.54</v>
      </c>
      <c r="AK39" s="4">
        <f t="shared" si="5"/>
        <v>0</v>
      </c>
    </row>
    <row r="40" spans="1:237" x14ac:dyDescent="0.2">
      <c r="A40" s="1" t="s">
        <v>82</v>
      </c>
      <c r="B40" s="6" t="s">
        <v>83</v>
      </c>
      <c r="D40" s="5">
        <v>0</v>
      </c>
      <c r="E40" s="5"/>
      <c r="F40" s="5">
        <v>0</v>
      </c>
      <c r="G40" s="5"/>
      <c r="H40" s="5">
        <v>0</v>
      </c>
      <c r="I40" s="5"/>
      <c r="J40" s="5">
        <v>0</v>
      </c>
      <c r="K40" s="5"/>
      <c r="L40" s="41">
        <f t="shared" si="4"/>
        <v>0</v>
      </c>
      <c r="M40" s="5"/>
      <c r="N40" s="5">
        <v>1625617.12</v>
      </c>
      <c r="O40" s="12"/>
      <c r="P40" s="5">
        <v>0</v>
      </c>
      <c r="Q40" s="12"/>
      <c r="R40" s="5">
        <v>213448.84</v>
      </c>
      <c r="S40" s="5"/>
      <c r="T40" s="5">
        <v>0</v>
      </c>
      <c r="U40" s="5"/>
      <c r="V40" s="5">
        <v>198289.42</v>
      </c>
      <c r="W40" s="5"/>
      <c r="X40" s="5">
        <v>14198</v>
      </c>
      <c r="Y40" s="5"/>
      <c r="Z40" s="5">
        <v>0</v>
      </c>
      <c r="AA40" s="5"/>
      <c r="AB40" s="5">
        <v>0</v>
      </c>
      <c r="AC40" s="5"/>
      <c r="AD40" s="5">
        <v>0</v>
      </c>
      <c r="AE40" s="5"/>
      <c r="AF40" s="42">
        <f t="shared" si="6"/>
        <v>2051553.3800000001</v>
      </c>
      <c r="AG40" s="12"/>
      <c r="AH40" s="15">
        <v>1759058.3</v>
      </c>
      <c r="AJ40" s="15">
        <v>1759058.3</v>
      </c>
      <c r="AK40" s="4">
        <f t="shared" si="5"/>
        <v>-292495.08000000007</v>
      </c>
    </row>
    <row r="41" spans="1:237" x14ac:dyDescent="0.2">
      <c r="A41" s="1" t="s">
        <v>84</v>
      </c>
      <c r="B41" s="6" t="s">
        <v>85</v>
      </c>
      <c r="D41" s="5">
        <v>0</v>
      </c>
      <c r="E41" s="5"/>
      <c r="F41" s="5">
        <v>0</v>
      </c>
      <c r="G41" s="5"/>
      <c r="H41" s="5">
        <v>0</v>
      </c>
      <c r="I41" s="5"/>
      <c r="J41" s="5">
        <v>0</v>
      </c>
      <c r="K41" s="5"/>
      <c r="L41" s="41">
        <f t="shared" si="4"/>
        <v>0</v>
      </c>
      <c r="M41" s="5"/>
      <c r="N41" s="5">
        <v>0</v>
      </c>
      <c r="O41" s="12"/>
      <c r="P41" s="5">
        <v>0</v>
      </c>
      <c r="Q41" s="12"/>
      <c r="R41" s="5">
        <v>92634.8</v>
      </c>
      <c r="S41" s="5"/>
      <c r="T41" s="5">
        <v>0</v>
      </c>
      <c r="U41" s="5"/>
      <c r="V41" s="5">
        <v>0</v>
      </c>
      <c r="W41" s="5"/>
      <c r="X41" s="5">
        <v>0</v>
      </c>
      <c r="Y41" s="5"/>
      <c r="Z41" s="5">
        <v>0</v>
      </c>
      <c r="AA41" s="5"/>
      <c r="AB41" s="5">
        <v>0</v>
      </c>
      <c r="AC41" s="5"/>
      <c r="AD41" s="5">
        <v>0</v>
      </c>
      <c r="AE41" s="5"/>
      <c r="AF41" s="42">
        <f t="shared" si="6"/>
        <v>92634.8</v>
      </c>
      <c r="AG41" s="12"/>
      <c r="AH41" s="15">
        <v>92634.8</v>
      </c>
      <c r="AJ41" s="15">
        <v>92634.8</v>
      </c>
      <c r="AK41" s="4">
        <f t="shared" si="5"/>
        <v>0</v>
      </c>
      <c r="HU41" s="4" t="e">
        <f>#REF!+AS41+BK41+CB41+CT41+DJ41</f>
        <v>#REF!</v>
      </c>
      <c r="HW41" s="4">
        <f>AD41+AU41+BM41+CD41</f>
        <v>0</v>
      </c>
      <c r="IC41" s="4">
        <f t="shared" ref="IC41:IC47" si="7">AJ41+BA41+BR41+CJ41+CZ41+DP41+EF41+EV41</f>
        <v>92634.8</v>
      </c>
    </row>
    <row r="42" spans="1:237" x14ac:dyDescent="0.2">
      <c r="A42" s="1" t="s">
        <v>86</v>
      </c>
      <c r="B42" s="6" t="s">
        <v>87</v>
      </c>
      <c r="D42" s="5">
        <v>0</v>
      </c>
      <c r="E42" s="5"/>
      <c r="F42" s="5">
        <v>0</v>
      </c>
      <c r="G42" s="5"/>
      <c r="H42" s="5">
        <v>0</v>
      </c>
      <c r="I42" s="5"/>
      <c r="J42" s="5">
        <v>0</v>
      </c>
      <c r="K42" s="5"/>
      <c r="L42" s="41">
        <f t="shared" si="4"/>
        <v>0</v>
      </c>
      <c r="M42" s="5"/>
      <c r="N42" s="5">
        <v>40029.199999999997</v>
      </c>
      <c r="O42" s="12"/>
      <c r="P42" s="5">
        <v>0</v>
      </c>
      <c r="Q42" s="12"/>
      <c r="R42" s="5">
        <v>47611.53</v>
      </c>
      <c r="S42" s="5"/>
      <c r="T42" s="5">
        <v>0</v>
      </c>
      <c r="U42" s="5"/>
      <c r="V42" s="5">
        <v>0</v>
      </c>
      <c r="W42" s="5"/>
      <c r="X42" s="5">
        <v>0</v>
      </c>
      <c r="Y42" s="5"/>
      <c r="Z42" s="5">
        <v>0</v>
      </c>
      <c r="AA42" s="5"/>
      <c r="AB42" s="5">
        <v>0</v>
      </c>
      <c r="AC42" s="5"/>
      <c r="AD42" s="5">
        <v>0</v>
      </c>
      <c r="AE42" s="5"/>
      <c r="AF42" s="42">
        <f t="shared" si="6"/>
        <v>87640.73</v>
      </c>
      <c r="AG42" s="12"/>
      <c r="AH42" s="15">
        <v>90659.73</v>
      </c>
      <c r="AJ42" s="15">
        <v>90659.73</v>
      </c>
      <c r="AK42" s="4">
        <f t="shared" si="5"/>
        <v>3019</v>
      </c>
      <c r="HU42" s="4" t="e">
        <f>#REF!+AS42+BK42+CB42+CT42+DJ42</f>
        <v>#REF!</v>
      </c>
      <c r="HW42" s="4">
        <f>AD42+AU42+BM42+CD42</f>
        <v>0</v>
      </c>
      <c r="IC42" s="4">
        <f t="shared" si="7"/>
        <v>90659.73</v>
      </c>
    </row>
    <row r="43" spans="1:237" hidden="1" x14ac:dyDescent="0.2">
      <c r="A43" s="1" t="s">
        <v>88</v>
      </c>
      <c r="B43" s="50" t="s">
        <v>89</v>
      </c>
      <c r="D43" s="5"/>
      <c r="E43" s="5"/>
      <c r="F43" s="5">
        <v>0</v>
      </c>
      <c r="G43" s="5"/>
      <c r="H43" s="5">
        <v>0</v>
      </c>
      <c r="I43" s="5"/>
      <c r="J43" s="5">
        <v>0</v>
      </c>
      <c r="K43" s="5"/>
      <c r="L43" s="41">
        <f t="shared" si="4"/>
        <v>0</v>
      </c>
      <c r="M43" s="5"/>
      <c r="N43" s="5">
        <v>0</v>
      </c>
      <c r="O43" s="12"/>
      <c r="P43" s="5">
        <v>0</v>
      </c>
      <c r="Q43" s="12"/>
      <c r="R43" s="5">
        <v>0</v>
      </c>
      <c r="S43" s="5"/>
      <c r="T43" s="5">
        <v>0</v>
      </c>
      <c r="U43" s="5"/>
      <c r="V43" s="5">
        <v>0</v>
      </c>
      <c r="W43" s="5"/>
      <c r="X43" s="5">
        <v>0</v>
      </c>
      <c r="Y43" s="5"/>
      <c r="Z43" s="5">
        <v>0</v>
      </c>
      <c r="AA43" s="5"/>
      <c r="AB43" s="5">
        <v>0</v>
      </c>
      <c r="AC43" s="5"/>
      <c r="AD43" s="5">
        <v>0</v>
      </c>
      <c r="AE43" s="12"/>
      <c r="AF43" s="42">
        <f t="shared" si="6"/>
        <v>0</v>
      </c>
      <c r="AG43" s="12"/>
      <c r="AH43" s="15">
        <v>-5107601.2100000009</v>
      </c>
      <c r="AJ43" s="15">
        <v>0</v>
      </c>
      <c r="AK43" s="4">
        <f>AJ43-AF43</f>
        <v>0</v>
      </c>
      <c r="HU43" s="4" t="e">
        <f>#REF!+AS43+BK43+CB43+CT43+DJ43</f>
        <v>#REF!</v>
      </c>
      <c r="HW43" s="12">
        <f>AD43+AU43+BM43+CD43</f>
        <v>0</v>
      </c>
      <c r="IC43" s="4">
        <f t="shared" si="7"/>
        <v>0</v>
      </c>
    </row>
    <row r="44" spans="1:237" x14ac:dyDescent="0.2">
      <c r="B44" s="6"/>
      <c r="D44" s="5">
        <v>0</v>
      </c>
      <c r="E44" s="5"/>
      <c r="F44" s="5">
        <v>0</v>
      </c>
      <c r="G44" s="5"/>
      <c r="H44" s="5">
        <v>0</v>
      </c>
      <c r="I44" s="5"/>
      <c r="J44" s="5">
        <v>0</v>
      </c>
      <c r="K44" s="5"/>
      <c r="L44" s="41">
        <f t="shared" si="4"/>
        <v>0</v>
      </c>
      <c r="M44" s="5"/>
      <c r="N44" s="5">
        <v>0</v>
      </c>
      <c r="O44" s="12"/>
      <c r="P44" s="5">
        <v>0</v>
      </c>
      <c r="Q44" s="12"/>
      <c r="R44" s="5">
        <v>0</v>
      </c>
      <c r="S44" s="5"/>
      <c r="T44" s="5">
        <v>0</v>
      </c>
      <c r="U44" s="5"/>
      <c r="V44" s="5">
        <v>0</v>
      </c>
      <c r="W44" s="5"/>
      <c r="X44" s="5">
        <v>0</v>
      </c>
      <c r="Y44" s="5"/>
      <c r="Z44" s="5">
        <v>0</v>
      </c>
      <c r="AA44" s="5"/>
      <c r="AB44" s="5">
        <v>0</v>
      </c>
      <c r="AC44" s="5"/>
      <c r="AD44" s="5">
        <v>0</v>
      </c>
      <c r="AE44" s="5"/>
      <c r="AF44" s="42">
        <f>SUM(AF37:AF43)</f>
        <v>7263860.4199999999</v>
      </c>
      <c r="AG44" s="12"/>
      <c r="AH44" s="15">
        <v>6726212.8099999996</v>
      </c>
      <c r="AJ44" s="15">
        <v>6726212.8100000005</v>
      </c>
      <c r="AK44" s="4">
        <f>AJ44-AF44</f>
        <v>-537647.6099999994</v>
      </c>
      <c r="AL44" s="1" t="s">
        <v>56</v>
      </c>
      <c r="HU44" s="4" t="e">
        <f>#REF!+AS44+BK44+CB44+CT44+DJ44</f>
        <v>#REF!</v>
      </c>
      <c r="HW44" s="4">
        <f>AD44+AU44+BM44+CD44</f>
        <v>0</v>
      </c>
      <c r="IC44" s="4">
        <f t="shared" si="7"/>
        <v>6726212.8100000005</v>
      </c>
    </row>
    <row r="45" spans="1:237" x14ac:dyDescent="0.2">
      <c r="A45" s="1" t="s">
        <v>90</v>
      </c>
      <c r="B45" s="6" t="s">
        <v>91</v>
      </c>
      <c r="D45" s="5">
        <v>0</v>
      </c>
      <c r="E45" s="5"/>
      <c r="F45" s="5">
        <v>0</v>
      </c>
      <c r="G45" s="5"/>
      <c r="H45" s="5">
        <v>0</v>
      </c>
      <c r="I45" s="5"/>
      <c r="J45" s="5">
        <v>0</v>
      </c>
      <c r="K45" s="5"/>
      <c r="L45" s="41">
        <f t="shared" si="4"/>
        <v>0</v>
      </c>
      <c r="M45" s="5"/>
      <c r="N45" s="5">
        <v>-4203424.16</v>
      </c>
      <c r="O45" s="12"/>
      <c r="P45" s="5">
        <v>0</v>
      </c>
      <c r="Q45" s="12"/>
      <c r="R45" s="5">
        <v>-1812431.3499999999</v>
      </c>
      <c r="S45" s="5"/>
      <c r="T45" s="5">
        <v>0</v>
      </c>
      <c r="U45" s="5"/>
      <c r="V45" s="5">
        <v>-10122.41</v>
      </c>
      <c r="W45" s="5"/>
      <c r="X45" s="5">
        <v>-5580.28</v>
      </c>
      <c r="Y45" s="5"/>
      <c r="Z45" s="5">
        <v>0</v>
      </c>
      <c r="AA45" s="5"/>
      <c r="AB45" s="5">
        <v>0</v>
      </c>
      <c r="AC45" s="5"/>
      <c r="AD45" s="5">
        <v>0</v>
      </c>
      <c r="AE45" s="5"/>
      <c r="AF45" s="42">
        <f t="shared" si="6"/>
        <v>-6031558.2000000002</v>
      </c>
      <c r="AG45" s="12"/>
      <c r="AH45" s="15">
        <v>-5456997.7800000003</v>
      </c>
      <c r="AJ45" s="15">
        <v>-5456997.7800000003</v>
      </c>
      <c r="AK45" s="43">
        <f>AJ45-AF45</f>
        <v>574560.41999999993</v>
      </c>
      <c r="AL45" s="1" t="s">
        <v>56</v>
      </c>
      <c r="HU45" s="4" t="e">
        <f>#REF!+AS45+BK45+CB45+CT45+DJ45</f>
        <v>#REF!</v>
      </c>
      <c r="IC45" s="4">
        <f t="shared" si="7"/>
        <v>-5456997.7800000003</v>
      </c>
    </row>
    <row r="46" spans="1:237" x14ac:dyDescent="0.2">
      <c r="B46" s="11"/>
      <c r="D46" s="7">
        <f>SUM(D37:D45)</f>
        <v>0</v>
      </c>
      <c r="E46" s="5"/>
      <c r="F46" s="7">
        <f>SUM(F37:F45)</f>
        <v>0</v>
      </c>
      <c r="G46" s="5"/>
      <c r="H46" s="7">
        <f>SUM(H37:H45)</f>
        <v>0</v>
      </c>
      <c r="I46" s="5"/>
      <c r="J46" s="7">
        <f>SUM(J37:J45)</f>
        <v>0</v>
      </c>
      <c r="K46" s="5"/>
      <c r="L46" s="44">
        <f t="shared" si="4"/>
        <v>0</v>
      </c>
      <c r="M46" s="5"/>
      <c r="N46" s="7">
        <f>SUM(N37:N45)</f>
        <v>813297.5</v>
      </c>
      <c r="O46" s="12"/>
      <c r="P46" s="7">
        <f>SUM(P37:P45)</f>
        <v>0</v>
      </c>
      <c r="Q46" s="12"/>
      <c r="R46" s="7">
        <f>SUM(R37:R45)</f>
        <v>217086.64000000013</v>
      </c>
      <c r="S46" s="5"/>
      <c r="T46" s="7">
        <f>SUM(T37:T45)</f>
        <v>0</v>
      </c>
      <c r="U46" s="5"/>
      <c r="V46" s="7">
        <f>SUM(V37:V45)</f>
        <v>190963.01</v>
      </c>
      <c r="W46" s="5"/>
      <c r="X46" s="7">
        <f>SUM(X37:X45)</f>
        <v>10955.07</v>
      </c>
      <c r="Y46" s="5"/>
      <c r="Z46" s="7">
        <f>SUM(Z37:Z45)</f>
        <v>0</v>
      </c>
      <c r="AA46" s="5"/>
      <c r="AB46" s="7">
        <f>SUM(AB37:AB45)</f>
        <v>0</v>
      </c>
      <c r="AC46" s="5"/>
      <c r="AD46" s="7">
        <f>SUM(AD37:AD45)</f>
        <v>0</v>
      </c>
      <c r="AE46" s="5"/>
      <c r="AF46" s="45">
        <f>AF44+AF45</f>
        <v>1232302.2199999997</v>
      </c>
      <c r="AG46" s="12"/>
      <c r="AH46" s="7">
        <f>AH44+AH45</f>
        <v>1269215.0299999993</v>
      </c>
      <c r="AJ46" s="7">
        <v>1269215.0300000003</v>
      </c>
      <c r="HU46" s="4" t="e">
        <f>#REF!+AS46+BK46+CB46+CT46+DJ46</f>
        <v>#REF!</v>
      </c>
      <c r="HW46" s="4">
        <f>AD46+AU46+BM46+CD46</f>
        <v>0</v>
      </c>
      <c r="IC46" s="4">
        <f t="shared" si="7"/>
        <v>1269215.0300000003</v>
      </c>
    </row>
    <row r="47" spans="1:237" hidden="1" x14ac:dyDescent="0.2">
      <c r="B47" s="6"/>
      <c r="D47" s="5"/>
      <c r="E47" s="5"/>
      <c r="F47" s="5"/>
      <c r="G47" s="5"/>
      <c r="H47" s="5"/>
      <c r="I47" s="12"/>
      <c r="J47" s="12"/>
      <c r="K47" s="12"/>
      <c r="L47" s="46"/>
      <c r="M47" s="5"/>
      <c r="N47" s="5"/>
      <c r="O47" s="12"/>
      <c r="P47" s="5"/>
      <c r="Q47" s="12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12"/>
      <c r="AE47" s="12"/>
      <c r="AF47" s="42"/>
      <c r="AG47" s="12"/>
      <c r="AH47" s="15">
        <v>554829.67000000004</v>
      </c>
      <c r="AK47" s="43"/>
      <c r="HU47" s="4" t="e">
        <f>#REF!+AS47+BK47+CB47+CT47+DJ47</f>
        <v>#REF!</v>
      </c>
      <c r="HW47" s="12">
        <f>AD47+AU47+BM47+CD47</f>
        <v>0</v>
      </c>
      <c r="IC47" s="4">
        <f t="shared" si="7"/>
        <v>0</v>
      </c>
    </row>
    <row r="48" spans="1:237" x14ac:dyDescent="0.2">
      <c r="B48" s="8" t="s">
        <v>92</v>
      </c>
      <c r="D48" s="5"/>
      <c r="E48" s="5"/>
      <c r="F48" s="5"/>
      <c r="G48" s="5"/>
      <c r="H48" s="5"/>
      <c r="I48" s="12"/>
      <c r="J48" s="12"/>
      <c r="K48" s="12"/>
      <c r="L48" s="46"/>
      <c r="M48" s="5"/>
      <c r="N48" s="5"/>
      <c r="O48" s="12"/>
      <c r="P48" s="5"/>
      <c r="Q48" s="12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12"/>
      <c r="AE48" s="12"/>
      <c r="AF48" s="42"/>
      <c r="AG48" s="12"/>
      <c r="AK48" s="43"/>
      <c r="HW48" s="1">
        <f>ROUND(SUM(HW49:HW57),2)</f>
        <v>0</v>
      </c>
    </row>
    <row r="49" spans="1:237" x14ac:dyDescent="0.2">
      <c r="A49" s="1" t="s">
        <v>93</v>
      </c>
      <c r="B49" s="6" t="s">
        <v>94</v>
      </c>
      <c r="D49" s="5">
        <v>33327</v>
      </c>
      <c r="E49" s="5"/>
      <c r="F49" s="5">
        <v>0</v>
      </c>
      <c r="G49" s="5"/>
      <c r="H49" s="5">
        <v>0</v>
      </c>
      <c r="I49" s="5"/>
      <c r="J49" s="5">
        <v>0</v>
      </c>
      <c r="K49" s="5"/>
      <c r="L49" s="41">
        <f>SUM(D49:J49)</f>
        <v>33327</v>
      </c>
      <c r="M49" s="5"/>
      <c r="N49" s="5">
        <v>605498.27</v>
      </c>
      <c r="O49" s="12"/>
      <c r="P49" s="5">
        <v>0</v>
      </c>
      <c r="Q49" s="12"/>
      <c r="R49" s="5">
        <v>122666.04999999999</v>
      </c>
      <c r="S49" s="5"/>
      <c r="T49" s="5">
        <v>0</v>
      </c>
      <c r="U49" s="5"/>
      <c r="V49" s="5">
        <v>148358.29</v>
      </c>
      <c r="W49" s="5"/>
      <c r="X49" s="5">
        <v>0</v>
      </c>
      <c r="Y49" s="5"/>
      <c r="Z49" s="5">
        <v>0</v>
      </c>
      <c r="AA49" s="5"/>
      <c r="AB49" s="5">
        <v>0</v>
      </c>
      <c r="AC49" s="5"/>
      <c r="AD49" s="5">
        <v>0</v>
      </c>
      <c r="AE49" s="5"/>
      <c r="AF49" s="42">
        <f>SUM(L49:AE49)</f>
        <v>909849.6100000001</v>
      </c>
      <c r="AG49" s="12"/>
      <c r="AH49" s="15">
        <v>704273.92000000004</v>
      </c>
      <c r="AJ49" s="15">
        <v>704273.91999999993</v>
      </c>
      <c r="AK49" s="4">
        <f>AJ49-AF49</f>
        <v>-205575.69000000018</v>
      </c>
      <c r="AL49" s="1" t="s">
        <v>95</v>
      </c>
      <c r="HU49" s="4" t="e">
        <f>#REF!+AS49+BK49+CB49+CT49+DJ49</f>
        <v>#REF!</v>
      </c>
      <c r="IC49" s="4">
        <f t="shared" ref="IC49:IC57" si="8">AJ49+BA49+BR49+CJ49+CZ49+DP49+EF49+EV49</f>
        <v>704273.91999999993</v>
      </c>
    </row>
    <row r="50" spans="1:237" x14ac:dyDescent="0.2">
      <c r="A50" s="1" t="s">
        <v>96</v>
      </c>
      <c r="B50" s="6" t="s">
        <v>97</v>
      </c>
      <c r="D50" s="5">
        <f>-41.34-1281.8-1281.8-1281.8-1281.8-1281.8-1281.8-1281.8</f>
        <v>-9013.94</v>
      </c>
      <c r="E50" s="5"/>
      <c r="F50" s="5">
        <v>0</v>
      </c>
      <c r="G50" s="5"/>
      <c r="H50" s="5">
        <v>0</v>
      </c>
      <c r="I50" s="5"/>
      <c r="J50" s="5">
        <v>0</v>
      </c>
      <c r="K50" s="5"/>
      <c r="L50" s="41">
        <f>SUM(D50:J50)</f>
        <v>-9013.94</v>
      </c>
      <c r="M50" s="5"/>
      <c r="N50" s="5">
        <v>-464187.67</v>
      </c>
      <c r="O50" s="12"/>
      <c r="P50" s="5">
        <v>0</v>
      </c>
      <c r="Q50" s="12"/>
      <c r="R50" s="5">
        <v>-95770.66</v>
      </c>
      <c r="S50" s="5"/>
      <c r="T50" s="5">
        <v>0</v>
      </c>
      <c r="U50" s="5"/>
      <c r="V50" s="5">
        <v>-6609.33</v>
      </c>
      <c r="W50" s="5"/>
      <c r="X50" s="5">
        <v>0</v>
      </c>
      <c r="Y50" s="5"/>
      <c r="Z50" s="5">
        <v>0</v>
      </c>
      <c r="AA50" s="5"/>
      <c r="AB50" s="5">
        <v>0</v>
      </c>
      <c r="AC50" s="5"/>
      <c r="AD50" s="5">
        <v>0</v>
      </c>
      <c r="AE50" s="5"/>
      <c r="AF50" s="42">
        <f>SUM(L50:AE50)</f>
        <v>-575581.6</v>
      </c>
      <c r="AG50" s="12"/>
      <c r="AH50" s="15">
        <v>-466799.16</v>
      </c>
      <c r="AJ50" s="15">
        <v>-466799.16000000003</v>
      </c>
      <c r="AK50" s="43">
        <f>AJ50-AF50</f>
        <v>108782.43999999994</v>
      </c>
      <c r="AL50" s="1" t="s">
        <v>56</v>
      </c>
      <c r="HU50" s="4" t="e">
        <f>#REF!+AS50+BK50+CB50+CT50+DJ50</f>
        <v>#REF!</v>
      </c>
      <c r="IC50" s="4">
        <f t="shared" si="8"/>
        <v>-466799.16000000003</v>
      </c>
    </row>
    <row r="51" spans="1:237" x14ac:dyDescent="0.2">
      <c r="B51" s="6"/>
      <c r="D51" s="7">
        <f>SUM(D49:D50)</f>
        <v>24313.059999999998</v>
      </c>
      <c r="E51" s="5"/>
      <c r="F51" s="7">
        <f>SUM(F49:F50)</f>
        <v>0</v>
      </c>
      <c r="G51" s="5"/>
      <c r="H51" s="7">
        <f>SUM(H49:H50)</f>
        <v>0</v>
      </c>
      <c r="I51" s="5"/>
      <c r="J51" s="7">
        <f>SUM(J49:J50)</f>
        <v>0</v>
      </c>
      <c r="K51" s="5"/>
      <c r="L51" s="44">
        <f>SUM(D51:J51)</f>
        <v>24313.059999999998</v>
      </c>
      <c r="M51" s="5"/>
      <c r="N51" s="7">
        <f>SUM(N49:N50)</f>
        <v>141310.60000000003</v>
      </c>
      <c r="O51" s="12"/>
      <c r="P51" s="7">
        <f>SUM(P49:P50)</f>
        <v>0</v>
      </c>
      <c r="Q51" s="12"/>
      <c r="R51" s="7">
        <f>SUM(R49:R50)</f>
        <v>26895.389999999985</v>
      </c>
      <c r="S51" s="5"/>
      <c r="T51" s="7">
        <f>SUM(T49:T50)</f>
        <v>0</v>
      </c>
      <c r="U51" s="5"/>
      <c r="V51" s="7">
        <f>SUM(V49:V50)</f>
        <v>141748.96000000002</v>
      </c>
      <c r="W51" s="5"/>
      <c r="X51" s="7">
        <f>SUM(X49:X50)</f>
        <v>0</v>
      </c>
      <c r="Y51" s="5"/>
      <c r="Z51" s="7">
        <f>SUM(Z49:Z50)</f>
        <v>0</v>
      </c>
      <c r="AA51" s="5"/>
      <c r="AB51" s="7">
        <f>SUM(AB49:AB50)</f>
        <v>0</v>
      </c>
      <c r="AC51" s="5"/>
      <c r="AD51" s="7">
        <f>SUM(AD49:AD50)</f>
        <v>0</v>
      </c>
      <c r="AE51" s="5"/>
      <c r="AF51" s="45">
        <f>SUM(AF49:AF50)</f>
        <v>334268.01000000013</v>
      </c>
      <c r="AG51" s="12"/>
      <c r="AH51" s="7">
        <f>AH49+AH50</f>
        <v>237474.76000000007</v>
      </c>
      <c r="AJ51" s="7">
        <v>237474.75999999989</v>
      </c>
      <c r="AK51" s="43"/>
      <c r="HU51" s="4" t="e">
        <f>#REF!+AS51+BK51+CB51+CT51+DJ51</f>
        <v>#REF!</v>
      </c>
      <c r="IC51" s="4">
        <f t="shared" si="8"/>
        <v>237474.75999999989</v>
      </c>
    </row>
    <row r="52" spans="1:237" x14ac:dyDescent="0.2">
      <c r="D52" s="12"/>
      <c r="E52" s="12"/>
      <c r="F52" s="12"/>
      <c r="G52" s="12"/>
      <c r="H52" s="12"/>
      <c r="I52" s="12"/>
      <c r="J52" s="12"/>
      <c r="K52" s="12"/>
      <c r="L52" s="46"/>
      <c r="M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48"/>
      <c r="AG52" s="12"/>
      <c r="HU52" s="4" t="e">
        <f>#REF!+AS52+BK52+CB52+CT52+DJ52</f>
        <v>#REF!</v>
      </c>
      <c r="HW52" s="12">
        <f>AD52+AU52+BM52+CD52</f>
        <v>0</v>
      </c>
      <c r="IC52" s="4">
        <f t="shared" si="8"/>
        <v>0</v>
      </c>
    </row>
    <row r="53" spans="1:237" ht="13.5" thickBot="1" x14ac:dyDescent="0.25">
      <c r="D53" s="51">
        <f>D26+D33+D46+D51</f>
        <v>24313.059999999998</v>
      </c>
      <c r="E53" s="5"/>
      <c r="F53" s="51">
        <f>F26+F33+F46+F51</f>
        <v>55368987.259999998</v>
      </c>
      <c r="G53" s="5"/>
      <c r="H53" s="51">
        <f>H26+H33+H46+H51</f>
        <v>129606.66</v>
      </c>
      <c r="I53" s="5"/>
      <c r="J53" s="51">
        <f>J26+J33+J46+J51</f>
        <v>29248.87</v>
      </c>
      <c r="K53" s="5"/>
      <c r="L53" s="52">
        <f>L26+L33+L46+L51</f>
        <v>55552155.849999994</v>
      </c>
      <c r="M53" s="5"/>
      <c r="N53" s="51">
        <f>N26+N33+N46+N51</f>
        <v>5068631.8099999996</v>
      </c>
      <c r="O53" s="12"/>
      <c r="P53" s="51">
        <f>P26+P33+P46+P51</f>
        <v>993537.12000000011</v>
      </c>
      <c r="Q53" s="12"/>
      <c r="R53" s="51">
        <f>R26+R33+R46+R51</f>
        <v>7929636.9799999995</v>
      </c>
      <c r="S53" s="5"/>
      <c r="T53" s="51">
        <f>T26+T33+T46+T51</f>
        <v>0</v>
      </c>
      <c r="U53" s="5"/>
      <c r="V53" s="51">
        <f>V26+V33+V46+V51</f>
        <v>14563047.07</v>
      </c>
      <c r="W53" s="5"/>
      <c r="X53" s="51">
        <f>X26+X33+X46+X51</f>
        <v>49073.799999999996</v>
      </c>
      <c r="Y53" s="5"/>
      <c r="Z53" s="51">
        <f>Z26+Z33+Z46+Z51</f>
        <v>3592.66</v>
      </c>
      <c r="AA53" s="5"/>
      <c r="AB53" s="51">
        <f>AB26+AB33+AB46+AB51</f>
        <v>0</v>
      </c>
      <c r="AC53" s="5"/>
      <c r="AD53" s="51">
        <f>AD26+AD33+AD46+AD51</f>
        <v>5174863.66</v>
      </c>
      <c r="AE53" s="5"/>
      <c r="AF53" s="53">
        <f>SUM(AF26+AF33+AF46+AF51)</f>
        <v>89334538.949999973</v>
      </c>
      <c r="AG53" s="51">
        <f>SUM(AG26+AG33+AG46+AG51)</f>
        <v>0</v>
      </c>
      <c r="AH53" s="51">
        <f>AH26+AH33+AH46+AH51</f>
        <v>35435691.100000001</v>
      </c>
      <c r="AJ53" s="15">
        <f>AJ26+AJ33+AJ46+AJ51</f>
        <v>35435691.100000001</v>
      </c>
      <c r="HU53" s="4" t="e">
        <f>#REF!+AS53+BK53+CB53+CT53+DJ53</f>
        <v>#REF!</v>
      </c>
      <c r="IC53" s="4">
        <f t="shared" si="8"/>
        <v>35435691.100000001</v>
      </c>
    </row>
    <row r="54" spans="1:237" ht="11.25" customHeight="1" thickTop="1" x14ac:dyDescent="0.2">
      <c r="D54" s="54"/>
      <c r="E54" s="54"/>
      <c r="F54" s="54"/>
      <c r="G54" s="54"/>
      <c r="H54" s="54"/>
      <c r="I54" s="12"/>
      <c r="J54" s="12"/>
      <c r="K54" s="12"/>
      <c r="L54" s="46"/>
      <c r="M54" s="54"/>
      <c r="N54" s="54"/>
      <c r="O54" s="12"/>
      <c r="P54" s="12"/>
      <c r="Q54" s="12"/>
      <c r="R54" s="55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12"/>
      <c r="AE54" s="12"/>
      <c r="AF54" s="56"/>
      <c r="AG54" s="12"/>
      <c r="HU54" s="4" t="e">
        <f>#REF!+AS54+BK54+CB54+CT54+DJ54</f>
        <v>#REF!</v>
      </c>
      <c r="IC54" s="4">
        <f t="shared" si="8"/>
        <v>0</v>
      </c>
    </row>
    <row r="55" spans="1:237" x14ac:dyDescent="0.2">
      <c r="B55" s="39" t="s">
        <v>98</v>
      </c>
      <c r="D55" s="12"/>
      <c r="E55" s="12"/>
      <c r="F55" s="12"/>
      <c r="G55" s="12"/>
      <c r="H55" s="12"/>
      <c r="I55" s="12"/>
      <c r="J55" s="12"/>
      <c r="K55" s="12"/>
      <c r="L55" s="46"/>
      <c r="M55" s="12"/>
      <c r="O55" s="12"/>
      <c r="P55" s="12"/>
      <c r="Q55" s="12"/>
      <c r="R55" s="55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48"/>
      <c r="AG55" s="12"/>
      <c r="HU55" s="4" t="e">
        <f>#REF!+AS55+BK55+CB55+CT55+DJ55</f>
        <v>#REF!</v>
      </c>
      <c r="IC55" s="4">
        <f t="shared" si="8"/>
        <v>0</v>
      </c>
    </row>
    <row r="56" spans="1:237" x14ac:dyDescent="0.2">
      <c r="B56" s="10" t="s">
        <v>45</v>
      </c>
      <c r="D56" s="12"/>
      <c r="E56" s="12"/>
      <c r="F56" s="12"/>
      <c r="G56" s="12"/>
      <c r="H56" s="12"/>
      <c r="I56" s="12"/>
      <c r="J56" s="12"/>
      <c r="K56" s="12"/>
      <c r="L56" s="46"/>
      <c r="M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48"/>
      <c r="AG56" s="12"/>
      <c r="HU56" s="4" t="e">
        <f>#REF!+AS56+BK56+CB56+CT56+DJ56</f>
        <v>#REF!</v>
      </c>
      <c r="IC56" s="4">
        <f t="shared" si="8"/>
        <v>0</v>
      </c>
    </row>
    <row r="57" spans="1:237" x14ac:dyDescent="0.2">
      <c r="A57" s="1" t="s">
        <v>99</v>
      </c>
      <c r="B57" s="6" t="s">
        <v>9</v>
      </c>
      <c r="D57" s="5">
        <v>0</v>
      </c>
      <c r="E57" s="5"/>
      <c r="F57" s="5">
        <v>0</v>
      </c>
      <c r="G57" s="5"/>
      <c r="H57" s="5">
        <v>56130</v>
      </c>
      <c r="I57" s="5"/>
      <c r="J57" s="5">
        <v>12350</v>
      </c>
      <c r="K57" s="5"/>
      <c r="L57" s="41">
        <f t="shared" ref="L57:L66" si="9">SUM(D57:J57)</f>
        <v>68480</v>
      </c>
      <c r="M57" s="5"/>
      <c r="N57" s="5">
        <v>0</v>
      </c>
      <c r="O57" s="12"/>
      <c r="P57" s="5">
        <v>0</v>
      </c>
      <c r="Q57" s="5"/>
      <c r="R57" s="5">
        <v>1252514.0299999998</v>
      </c>
      <c r="S57" s="5"/>
      <c r="T57" s="5">
        <v>0</v>
      </c>
      <c r="U57" s="5"/>
      <c r="V57" s="5">
        <v>692600.35000000009</v>
      </c>
      <c r="W57" s="5"/>
      <c r="X57" s="5">
        <v>22016.89</v>
      </c>
      <c r="Y57" s="5"/>
      <c r="Z57" s="5">
        <v>0</v>
      </c>
      <c r="AA57" s="5"/>
      <c r="AB57" s="5">
        <v>0</v>
      </c>
      <c r="AC57" s="5"/>
      <c r="AD57" s="5">
        <v>0</v>
      </c>
      <c r="AE57" s="5"/>
      <c r="AF57" s="42">
        <f>SUM(L57:AE57)</f>
        <v>2035611.2699999998</v>
      </c>
      <c r="AG57" s="12"/>
      <c r="AH57" s="15">
        <v>1671252.37</v>
      </c>
      <c r="AJ57" s="15">
        <v>1671252.3699999999</v>
      </c>
      <c r="AK57" s="4">
        <f t="shared" ref="AK57:AK66" si="10">AF57-AJ57</f>
        <v>364358.89999999991</v>
      </c>
      <c r="AL57" s="1" t="s">
        <v>56</v>
      </c>
      <c r="HU57" s="4" t="e">
        <f>#REF!+AS57+BK57+CB57+CT57+DJ57</f>
        <v>#REF!</v>
      </c>
      <c r="IC57" s="4">
        <f t="shared" si="8"/>
        <v>1671252.3699999999</v>
      </c>
    </row>
    <row r="58" spans="1:237" x14ac:dyDescent="0.2">
      <c r="A58" s="1" t="s">
        <v>100</v>
      </c>
      <c r="B58" s="6" t="s">
        <v>10</v>
      </c>
      <c r="D58" s="5">
        <v>0</v>
      </c>
      <c r="E58" s="5"/>
      <c r="F58" s="5">
        <v>2225</v>
      </c>
      <c r="G58" s="5"/>
      <c r="H58" s="5">
        <v>0</v>
      </c>
      <c r="I58" s="5"/>
      <c r="J58" s="5">
        <v>0</v>
      </c>
      <c r="K58" s="5"/>
      <c r="L58" s="41">
        <f t="shared" si="9"/>
        <v>2225</v>
      </c>
      <c r="M58" s="5"/>
      <c r="N58" s="5">
        <v>185.86</v>
      </c>
      <c r="O58" s="12"/>
      <c r="P58" s="5">
        <v>0</v>
      </c>
      <c r="Q58" s="5"/>
      <c r="R58" s="5">
        <v>593414.32000000007</v>
      </c>
      <c r="S58" s="5"/>
      <c r="T58" s="5">
        <v>0</v>
      </c>
      <c r="U58" s="5"/>
      <c r="V58" s="5">
        <v>82581.450000000012</v>
      </c>
      <c r="W58" s="5"/>
      <c r="X58" s="5">
        <v>0</v>
      </c>
      <c r="Y58" s="5"/>
      <c r="Z58" s="5">
        <v>0</v>
      </c>
      <c r="AA58" s="5"/>
      <c r="AB58" s="5">
        <v>0</v>
      </c>
      <c r="AC58" s="5"/>
      <c r="AD58" s="5">
        <v>258.60000000000002</v>
      </c>
      <c r="AE58" s="5"/>
      <c r="AF58" s="42">
        <f t="shared" ref="AF58:AF66" si="11">SUM(L58:AE58)</f>
        <v>678665.2300000001</v>
      </c>
      <c r="AG58" s="12"/>
      <c r="AH58" s="15">
        <v>624878.81000000006</v>
      </c>
      <c r="AJ58" s="15">
        <v>624878.81000000006</v>
      </c>
      <c r="AK58" s="4">
        <f t="shared" si="10"/>
        <v>53786.420000000042</v>
      </c>
      <c r="AL58" s="1" t="s">
        <v>56</v>
      </c>
    </row>
    <row r="59" spans="1:237" x14ac:dyDescent="0.2">
      <c r="A59" s="1" t="s">
        <v>101</v>
      </c>
      <c r="B59" s="6" t="s">
        <v>11</v>
      </c>
      <c r="D59" s="5">
        <v>0</v>
      </c>
      <c r="E59" s="5"/>
      <c r="F59" s="5">
        <v>13692.33</v>
      </c>
      <c r="G59" s="5"/>
      <c r="H59" s="5">
        <v>2955.23</v>
      </c>
      <c r="I59" s="5"/>
      <c r="J59" s="5">
        <v>407.83</v>
      </c>
      <c r="K59" s="5"/>
      <c r="L59" s="41">
        <f t="shared" si="9"/>
        <v>17055.390000000003</v>
      </c>
      <c r="M59" s="5"/>
      <c r="N59" s="5">
        <v>1143.78</v>
      </c>
      <c r="O59" s="12"/>
      <c r="P59" s="5">
        <v>260.90999999999997</v>
      </c>
      <c r="Q59" s="5"/>
      <c r="R59" s="5">
        <v>69803.76999999999</v>
      </c>
      <c r="S59" s="5"/>
      <c r="T59" s="5">
        <v>0</v>
      </c>
      <c r="U59" s="5"/>
      <c r="V59" s="5">
        <v>28217.149999999998</v>
      </c>
      <c r="W59" s="5"/>
      <c r="X59" s="5">
        <v>0</v>
      </c>
      <c r="Y59" s="5"/>
      <c r="Z59" s="5">
        <v>192.44</v>
      </c>
      <c r="AA59" s="5"/>
      <c r="AB59" s="5">
        <v>0</v>
      </c>
      <c r="AC59" s="5"/>
      <c r="AD59" s="5">
        <v>1591.38</v>
      </c>
      <c r="AE59" s="5"/>
      <c r="AF59" s="42">
        <f t="shared" si="11"/>
        <v>118264.81999999999</v>
      </c>
      <c r="AG59" s="12"/>
      <c r="AH59" s="15">
        <v>98837.27</v>
      </c>
      <c r="AJ59" s="15">
        <v>98837.27</v>
      </c>
      <c r="AK59" s="4">
        <f t="shared" si="10"/>
        <v>19427.549999999988</v>
      </c>
      <c r="AL59" s="1" t="s">
        <v>56</v>
      </c>
      <c r="HU59" s="4" t="e">
        <f>#REF!+AS59+BK59+CB59+CT59+DJ59</f>
        <v>#REF!</v>
      </c>
      <c r="HW59" s="4">
        <f>AD59+AU59+BM59+CD59</f>
        <v>1591.38</v>
      </c>
      <c r="IC59" s="4">
        <f t="shared" ref="IC59:IC64" si="12">AJ59+BA59+BR59+CJ59+CZ59+DP59+EF59+EV59</f>
        <v>98837.27</v>
      </c>
    </row>
    <row r="60" spans="1:237" x14ac:dyDescent="0.2">
      <c r="A60" s="1" t="s">
        <v>102</v>
      </c>
      <c r="B60" s="6" t="s">
        <v>12</v>
      </c>
      <c r="D60" s="5">
        <v>0</v>
      </c>
      <c r="E60" s="5"/>
      <c r="F60" s="5">
        <v>0</v>
      </c>
      <c r="G60" s="5"/>
      <c r="H60" s="5">
        <v>0</v>
      </c>
      <c r="I60" s="5"/>
      <c r="J60" s="5">
        <v>0</v>
      </c>
      <c r="K60" s="5"/>
      <c r="L60" s="41">
        <f t="shared" si="9"/>
        <v>0</v>
      </c>
      <c r="M60" s="5"/>
      <c r="N60" s="5">
        <v>0</v>
      </c>
      <c r="O60" s="12"/>
      <c r="P60" s="5">
        <v>0</v>
      </c>
      <c r="Q60" s="5"/>
      <c r="R60" s="5">
        <v>508761.25</v>
      </c>
      <c r="S60" s="5"/>
      <c r="T60" s="5">
        <v>0</v>
      </c>
      <c r="U60" s="5"/>
      <c r="V60" s="5">
        <v>82039.679999999993</v>
      </c>
      <c r="W60" s="5"/>
      <c r="X60" s="5">
        <v>2200</v>
      </c>
      <c r="Y60" s="5"/>
      <c r="Z60" s="5">
        <v>0</v>
      </c>
      <c r="AA60" s="5"/>
      <c r="AB60" s="5">
        <v>0</v>
      </c>
      <c r="AC60" s="5"/>
      <c r="AD60" s="5">
        <v>0</v>
      </c>
      <c r="AE60" s="5"/>
      <c r="AF60" s="42">
        <f>SUM(L60:AE60)</f>
        <v>593000.92999999993</v>
      </c>
      <c r="AG60" s="12"/>
      <c r="AH60" s="15">
        <v>577445.37</v>
      </c>
      <c r="AJ60" s="15">
        <v>577445.37</v>
      </c>
      <c r="AK60" s="4">
        <f t="shared" si="10"/>
        <v>15555.559999999939</v>
      </c>
      <c r="AL60" s="1" t="s">
        <v>56</v>
      </c>
      <c r="HU60" s="4" t="e">
        <f>#REF!+AS60+BK60+CB60+CT60+DJ60</f>
        <v>#REF!</v>
      </c>
      <c r="HW60" s="4">
        <f>AD60+AU60+BM60+CD60</f>
        <v>0</v>
      </c>
      <c r="IC60" s="4">
        <f t="shared" si="12"/>
        <v>577445.37</v>
      </c>
    </row>
    <row r="61" spans="1:237" x14ac:dyDescent="0.2">
      <c r="A61" s="1" t="s">
        <v>103</v>
      </c>
      <c r="B61" s="6" t="s">
        <v>104</v>
      </c>
      <c r="D61" s="5">
        <v>0</v>
      </c>
      <c r="E61" s="5"/>
      <c r="F61" s="5">
        <v>0</v>
      </c>
      <c r="G61" s="5"/>
      <c r="H61" s="5">
        <v>0</v>
      </c>
      <c r="I61" s="5"/>
      <c r="J61" s="5">
        <v>0</v>
      </c>
      <c r="K61" s="5"/>
      <c r="L61" s="41">
        <f t="shared" si="9"/>
        <v>0</v>
      </c>
      <c r="M61" s="5"/>
      <c r="N61" s="5">
        <v>0</v>
      </c>
      <c r="O61" s="12"/>
      <c r="P61" s="5">
        <v>0</v>
      </c>
      <c r="Q61" s="5"/>
      <c r="R61" s="5">
        <v>1329919.1600000001</v>
      </c>
      <c r="S61" s="5"/>
      <c r="T61" s="5">
        <v>0</v>
      </c>
      <c r="U61" s="5"/>
      <c r="V61" s="5">
        <v>67209.850000000006</v>
      </c>
      <c r="W61" s="5"/>
      <c r="X61" s="5">
        <v>0</v>
      </c>
      <c r="Y61" s="5"/>
      <c r="Z61" s="5">
        <v>0</v>
      </c>
      <c r="AA61" s="5"/>
      <c r="AB61" s="5">
        <v>0</v>
      </c>
      <c r="AC61" s="5"/>
      <c r="AD61" s="5">
        <v>0</v>
      </c>
      <c r="AE61" s="5"/>
      <c r="AF61" s="42">
        <f t="shared" si="11"/>
        <v>1397129.0100000002</v>
      </c>
      <c r="AG61" s="12"/>
      <c r="AH61" s="15">
        <v>1314671.53</v>
      </c>
      <c r="AJ61" s="15">
        <v>1314671.5299999998</v>
      </c>
      <c r="AK61" s="4">
        <f t="shared" si="10"/>
        <v>82457.480000000447</v>
      </c>
      <c r="AL61" s="1" t="s">
        <v>56</v>
      </c>
      <c r="HU61" s="4" t="e">
        <f>#REF!+AS61+BK61+CB61+CT61+DJ61</f>
        <v>#REF!</v>
      </c>
      <c r="HW61" s="4">
        <f>AD61+AU61+BM61+CD61</f>
        <v>0</v>
      </c>
      <c r="IC61" s="4">
        <f t="shared" si="12"/>
        <v>1314671.5299999998</v>
      </c>
    </row>
    <row r="62" spans="1:237" x14ac:dyDescent="0.2">
      <c r="A62" s="1" t="s">
        <v>105</v>
      </c>
      <c r="B62" s="6" t="s">
        <v>106</v>
      </c>
      <c r="D62" s="5">
        <v>0</v>
      </c>
      <c r="E62" s="5"/>
      <c r="F62" s="5">
        <v>0</v>
      </c>
      <c r="G62" s="5"/>
      <c r="H62" s="5">
        <v>0</v>
      </c>
      <c r="I62" s="5"/>
      <c r="J62" s="5">
        <v>0</v>
      </c>
      <c r="K62" s="5"/>
      <c r="L62" s="41">
        <f t="shared" si="9"/>
        <v>0</v>
      </c>
      <c r="M62" s="5"/>
      <c r="N62" s="5">
        <v>0</v>
      </c>
      <c r="O62" s="12"/>
      <c r="P62" s="5">
        <v>0</v>
      </c>
      <c r="Q62" s="5"/>
      <c r="R62" s="5">
        <v>77378.929999999993</v>
      </c>
      <c r="S62" s="5"/>
      <c r="T62" s="5">
        <v>0</v>
      </c>
      <c r="U62" s="5"/>
      <c r="V62" s="5">
        <v>0</v>
      </c>
      <c r="W62" s="5"/>
      <c r="X62" s="5">
        <v>0</v>
      </c>
      <c r="Y62" s="5"/>
      <c r="Z62" s="5">
        <v>0</v>
      </c>
      <c r="AA62" s="5"/>
      <c r="AB62" s="5">
        <v>0</v>
      </c>
      <c r="AC62" s="5"/>
      <c r="AD62" s="5">
        <v>0</v>
      </c>
      <c r="AE62" s="5"/>
      <c r="AF62" s="42">
        <f t="shared" si="11"/>
        <v>77378.929999999993</v>
      </c>
      <c r="AG62" s="12"/>
      <c r="AH62" s="15">
        <v>543177.87</v>
      </c>
      <c r="AJ62" s="15">
        <v>543177.87</v>
      </c>
      <c r="AK62" s="4">
        <f t="shared" si="10"/>
        <v>-465798.94</v>
      </c>
      <c r="AL62" s="1" t="s">
        <v>56</v>
      </c>
      <c r="HU62" s="4" t="e">
        <f>#REF!+AS62+BK62+CB62+CT62+DJ62</f>
        <v>#REF!</v>
      </c>
      <c r="HW62" s="4">
        <f>AD62+AU62+BM62+CD62</f>
        <v>0</v>
      </c>
      <c r="IC62" s="4">
        <f t="shared" si="12"/>
        <v>543177.87</v>
      </c>
    </row>
    <row r="63" spans="1:237" x14ac:dyDescent="0.2">
      <c r="A63" s="1" t="s">
        <v>107</v>
      </c>
      <c r="B63" s="6" t="s">
        <v>14</v>
      </c>
      <c r="D63" s="5">
        <f>1000000-33327</f>
        <v>966673</v>
      </c>
      <c r="E63" s="5"/>
      <c r="F63" s="5">
        <v>54999847</v>
      </c>
      <c r="G63" s="5"/>
      <c r="H63" s="5">
        <v>0</v>
      </c>
      <c r="I63" s="5"/>
      <c r="J63" s="5">
        <v>0</v>
      </c>
      <c r="K63" s="5"/>
      <c r="L63" s="41">
        <f t="shared" si="9"/>
        <v>55966520</v>
      </c>
      <c r="M63" s="5"/>
      <c r="N63" s="5">
        <v>0</v>
      </c>
      <c r="O63" s="12"/>
      <c r="P63" s="5">
        <v>0</v>
      </c>
      <c r="Q63" s="5"/>
      <c r="R63" s="5">
        <v>1725633.9099999964</v>
      </c>
      <c r="S63" s="5"/>
      <c r="T63" s="5">
        <v>0</v>
      </c>
      <c r="U63" s="5"/>
      <c r="V63" s="5">
        <v>0</v>
      </c>
      <c r="W63" s="5"/>
      <c r="X63" s="5">
        <v>0</v>
      </c>
      <c r="Y63" s="5"/>
      <c r="Z63" s="5">
        <v>0</v>
      </c>
      <c r="AA63" s="5"/>
      <c r="AB63" s="5">
        <v>0</v>
      </c>
      <c r="AC63" s="5"/>
      <c r="AD63" s="5">
        <v>0</v>
      </c>
      <c r="AE63" s="5"/>
      <c r="AF63" s="42">
        <f t="shared" si="11"/>
        <v>57692153.909999996</v>
      </c>
      <c r="AG63" s="12"/>
      <c r="AH63" s="15">
        <v>2038655.66</v>
      </c>
      <c r="AJ63" s="15">
        <v>2038655.6599999964</v>
      </c>
      <c r="AK63" s="4">
        <f t="shared" si="10"/>
        <v>55653498.25</v>
      </c>
      <c r="AL63" s="1" t="s">
        <v>56</v>
      </c>
      <c r="HU63" s="4" t="e">
        <f>#REF!+AS63+BK63+CB63+CT63+DJ63</f>
        <v>#REF!</v>
      </c>
      <c r="HW63" s="4">
        <f>AD63+AU63+BM63+CD63</f>
        <v>0</v>
      </c>
      <c r="IC63" s="4">
        <f t="shared" si="12"/>
        <v>2038655.6599999964</v>
      </c>
    </row>
    <row r="64" spans="1:237" ht="13.5" customHeight="1" x14ac:dyDescent="0.2">
      <c r="A64" s="1" t="s">
        <v>108</v>
      </c>
      <c r="B64" s="6" t="s">
        <v>15</v>
      </c>
      <c r="D64" s="5">
        <v>-966673</v>
      </c>
      <c r="E64" s="5"/>
      <c r="F64" s="5">
        <v>353222.93</v>
      </c>
      <c r="G64" s="5"/>
      <c r="H64" s="5">
        <v>0</v>
      </c>
      <c r="I64" s="5"/>
      <c r="J64" s="5">
        <v>0</v>
      </c>
      <c r="K64" s="5"/>
      <c r="L64" s="41">
        <f t="shared" si="9"/>
        <v>-613450.07000000007</v>
      </c>
      <c r="M64" s="5"/>
      <c r="N64" s="5">
        <v>0</v>
      </c>
      <c r="O64" s="12"/>
      <c r="P64" s="5">
        <v>0</v>
      </c>
      <c r="Q64" s="5"/>
      <c r="R64" s="5">
        <v>0</v>
      </c>
      <c r="S64" s="5"/>
      <c r="T64" s="5">
        <v>0</v>
      </c>
      <c r="U64" s="5"/>
      <c r="V64" s="5">
        <v>0</v>
      </c>
      <c r="W64" s="5"/>
      <c r="X64" s="5">
        <v>0</v>
      </c>
      <c r="Y64" s="5"/>
      <c r="Z64" s="5">
        <v>0</v>
      </c>
      <c r="AA64" s="5"/>
      <c r="AB64" s="5">
        <v>0</v>
      </c>
      <c r="AC64" s="5"/>
      <c r="AD64" s="5">
        <v>0</v>
      </c>
      <c r="AE64" s="5"/>
      <c r="AF64" s="42">
        <f t="shared" si="11"/>
        <v>-613450.07000000007</v>
      </c>
      <c r="AG64" s="12"/>
      <c r="AH64" s="15">
        <v>0</v>
      </c>
      <c r="AJ64" s="15">
        <v>0</v>
      </c>
      <c r="AK64" s="4">
        <f t="shared" si="10"/>
        <v>-613450.07000000007</v>
      </c>
      <c r="HU64" s="4" t="e">
        <f>#REF!+AS64+BK64+CB64+CT64+DJ64</f>
        <v>#REF!</v>
      </c>
      <c r="IC64" s="4">
        <f t="shared" si="12"/>
        <v>0</v>
      </c>
    </row>
    <row r="65" spans="1:237" x14ac:dyDescent="0.2">
      <c r="A65" s="1" t="s">
        <v>109</v>
      </c>
      <c r="B65" s="6" t="s">
        <v>16</v>
      </c>
      <c r="D65" s="5">
        <v>0</v>
      </c>
      <c r="E65" s="5"/>
      <c r="F65" s="5">
        <v>0</v>
      </c>
      <c r="G65" s="5"/>
      <c r="H65" s="5">
        <v>-1549443.9</v>
      </c>
      <c r="I65" s="5"/>
      <c r="J65" s="5">
        <v>-271871.87</v>
      </c>
      <c r="K65" s="5"/>
      <c r="L65" s="41">
        <f t="shared" si="9"/>
        <v>-1821315.77</v>
      </c>
      <c r="M65" s="5"/>
      <c r="N65" s="5">
        <v>0</v>
      </c>
      <c r="O65" s="12"/>
      <c r="P65" s="5">
        <v>-8447892.6499999985</v>
      </c>
      <c r="Q65" s="5"/>
      <c r="R65" s="5">
        <v>0</v>
      </c>
      <c r="S65" s="5"/>
      <c r="T65" s="5">
        <v>-11006056.470000001</v>
      </c>
      <c r="U65" s="5"/>
      <c r="V65" s="5">
        <v>-4843620.47</v>
      </c>
      <c r="W65" s="5"/>
      <c r="X65" s="5">
        <v>-70742.240000000005</v>
      </c>
      <c r="Y65" s="5"/>
      <c r="Z65" s="5">
        <v>-176433.44</v>
      </c>
      <c r="AA65" s="5"/>
      <c r="AB65" s="5">
        <v>-440659.07</v>
      </c>
      <c r="AC65" s="5"/>
      <c r="AD65" s="5">
        <v>-61960.77</v>
      </c>
      <c r="AE65" s="5"/>
      <c r="AF65" s="57">
        <f>SUM(L65:AE65)</f>
        <v>-26868680.879999999</v>
      </c>
      <c r="AG65" s="12"/>
      <c r="AH65" s="15">
        <v>-15517650.960000001</v>
      </c>
      <c r="AJ65" s="15">
        <v>-15517650.959999999</v>
      </c>
      <c r="AK65" s="4">
        <f t="shared" si="10"/>
        <v>-11351029.92</v>
      </c>
      <c r="AL65" s="1" t="s">
        <v>56</v>
      </c>
    </row>
    <row r="66" spans="1:237" x14ac:dyDescent="0.2">
      <c r="A66" s="1" t="s">
        <v>110</v>
      </c>
      <c r="B66" s="6" t="s">
        <v>111</v>
      </c>
      <c r="D66" s="5">
        <v>0</v>
      </c>
      <c r="E66" s="5"/>
      <c r="F66" s="5">
        <v>0</v>
      </c>
      <c r="G66" s="5"/>
      <c r="H66" s="5">
        <v>1619965.33</v>
      </c>
      <c r="I66" s="5"/>
      <c r="J66" s="5">
        <v>288362.90999999997</v>
      </c>
      <c r="K66" s="5"/>
      <c r="L66" s="41">
        <f t="shared" si="9"/>
        <v>1908328.24</v>
      </c>
      <c r="M66" s="5"/>
      <c r="N66" s="5">
        <v>0</v>
      </c>
      <c r="O66" s="12"/>
      <c r="P66" s="5">
        <v>9441168.8600000013</v>
      </c>
      <c r="Q66" s="5"/>
      <c r="R66" s="5">
        <v>25586</v>
      </c>
      <c r="S66" s="5"/>
      <c r="T66" s="5">
        <v>11006056.469999999</v>
      </c>
      <c r="U66" s="5"/>
      <c r="V66" s="5">
        <v>18121307.090000004</v>
      </c>
      <c r="W66" s="5"/>
      <c r="X66" s="5">
        <v>84644.079999999987</v>
      </c>
      <c r="Y66" s="5"/>
      <c r="Z66" s="5">
        <v>179833.66</v>
      </c>
      <c r="AA66" s="5"/>
      <c r="AB66" s="5">
        <v>440659.07</v>
      </c>
      <c r="AC66" s="5"/>
      <c r="AD66" s="5">
        <v>5234974.4500000011</v>
      </c>
      <c r="AE66" s="5"/>
      <c r="AF66" s="57">
        <f t="shared" si="11"/>
        <v>46442557.920000002</v>
      </c>
      <c r="AG66" s="12"/>
      <c r="AH66" s="15">
        <v>37549079.079999998</v>
      </c>
      <c r="AJ66" s="15">
        <v>37549079.079999991</v>
      </c>
      <c r="AK66" s="4">
        <f t="shared" si="10"/>
        <v>8893478.840000011</v>
      </c>
      <c r="AL66" s="1" t="s">
        <v>56</v>
      </c>
      <c r="HU66" s="4" t="e">
        <f>#REF!+AS66+BK66+CB66+CT66+DJ66</f>
        <v>#REF!</v>
      </c>
      <c r="IC66" s="4">
        <f t="shared" ref="IC66:IC74" si="13">AJ66+BA66+BR66+CJ66+CZ66+DP66+EF66+EV66</f>
        <v>37549079.079999991</v>
      </c>
    </row>
    <row r="67" spans="1:237" x14ac:dyDescent="0.2">
      <c r="B67" s="8"/>
      <c r="D67" s="7">
        <f>SUM(D57:D66)</f>
        <v>0</v>
      </c>
      <c r="E67" s="5"/>
      <c r="F67" s="7">
        <f>SUM(F57:F66)</f>
        <v>55368987.259999998</v>
      </c>
      <c r="G67" s="5"/>
      <c r="H67" s="7">
        <f>SUM(H57:H66)</f>
        <v>129606.66000000015</v>
      </c>
      <c r="I67" s="5"/>
      <c r="J67" s="7">
        <f>SUM(J57:J66)</f>
        <v>29248.869999999966</v>
      </c>
      <c r="K67" s="5"/>
      <c r="L67" s="44">
        <f>SUM(L57:L66)</f>
        <v>55527842.789999999</v>
      </c>
      <c r="M67" s="5"/>
      <c r="N67" s="7">
        <f>SUM(N57:N66)</f>
        <v>1329.6399999999999</v>
      </c>
      <c r="O67" s="12"/>
      <c r="P67" s="7">
        <f>SUM(P57:P66)</f>
        <v>993537.12000000291</v>
      </c>
      <c r="Q67" s="12"/>
      <c r="R67" s="7">
        <f>SUM(R57:R66)</f>
        <v>5583011.3699999973</v>
      </c>
      <c r="S67" s="5"/>
      <c r="T67" s="7">
        <f>SUM(T57:T66)</f>
        <v>0</v>
      </c>
      <c r="U67" s="5"/>
      <c r="V67" s="7">
        <f>SUM(V57:V66)</f>
        <v>14230335.100000003</v>
      </c>
      <c r="W67" s="5"/>
      <c r="X67" s="7">
        <f>SUM(X57:X66)</f>
        <v>38118.729999999981</v>
      </c>
      <c r="Y67" s="5"/>
      <c r="Z67" s="7">
        <f>SUM(Z57:Z66)</f>
        <v>3592.6600000000035</v>
      </c>
      <c r="AA67" s="5"/>
      <c r="AB67" s="7">
        <f>SUM(AB57:AB66)</f>
        <v>0</v>
      </c>
      <c r="AC67" s="5"/>
      <c r="AD67" s="7">
        <f>SUM(AD57:AD66)</f>
        <v>5174863.6600000011</v>
      </c>
      <c r="AE67" s="5"/>
      <c r="AF67" s="45">
        <f>SUM(AF57:AF66)</f>
        <v>81552631.069999993</v>
      </c>
      <c r="AG67" s="5">
        <f>SUM(AG57:AG66)</f>
        <v>0</v>
      </c>
      <c r="AH67" s="7">
        <f>SUM(AH57:AH66)</f>
        <v>28900347</v>
      </c>
      <c r="AJ67" s="7">
        <f>SUM(AJ57:AJ66)</f>
        <v>28900346.999999989</v>
      </c>
      <c r="AK67" s="58">
        <f>SUM(AK57:AK66)</f>
        <v>52652284.070000008</v>
      </c>
      <c r="HU67" s="4" t="e">
        <f>#REF!+AS67+BK67+CB67+CT67+DJ67</f>
        <v>#REF!</v>
      </c>
      <c r="IC67" s="4">
        <f t="shared" si="13"/>
        <v>28900346.999999989</v>
      </c>
    </row>
    <row r="68" spans="1:237" hidden="1" x14ac:dyDescent="0.2">
      <c r="B68" s="8"/>
      <c r="D68" s="5"/>
      <c r="E68" s="5"/>
      <c r="F68" s="5"/>
      <c r="G68" s="5"/>
      <c r="H68" s="5"/>
      <c r="I68" s="12"/>
      <c r="J68" s="12"/>
      <c r="K68" s="12"/>
      <c r="L68" s="46"/>
      <c r="M68" s="5"/>
      <c r="N68" s="5"/>
      <c r="O68" s="12"/>
      <c r="P68" s="5"/>
      <c r="Q68" s="12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12"/>
      <c r="AE68" s="12"/>
      <c r="AF68" s="49"/>
      <c r="AG68" s="12"/>
      <c r="AH68" s="15">
        <v>468162.11</v>
      </c>
      <c r="HU68" s="4" t="e">
        <f>#REF!+AS68+BK68+CB68+CT68+DJ68</f>
        <v>#REF!</v>
      </c>
      <c r="IC68" s="4">
        <f t="shared" si="13"/>
        <v>0</v>
      </c>
    </row>
    <row r="69" spans="1:237" x14ac:dyDescent="0.2">
      <c r="B69" s="10" t="s">
        <v>112</v>
      </c>
      <c r="D69" s="12"/>
      <c r="E69" s="12"/>
      <c r="F69" s="12"/>
      <c r="G69" s="12"/>
      <c r="H69" s="12"/>
      <c r="I69" s="12"/>
      <c r="J69" s="12"/>
      <c r="K69" s="12"/>
      <c r="L69" s="46"/>
      <c r="M69" s="12"/>
      <c r="N69" s="5"/>
      <c r="O69" s="12"/>
      <c r="P69" s="5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48"/>
      <c r="AG69" s="12"/>
      <c r="HU69" s="4" t="e">
        <f>#REF!+AS69+BK69+CB69+CT69+DJ69</f>
        <v>#REF!</v>
      </c>
      <c r="IC69" s="4">
        <f t="shared" si="13"/>
        <v>0</v>
      </c>
    </row>
    <row r="70" spans="1:237" x14ac:dyDescent="0.2">
      <c r="A70" s="1" t="s">
        <v>113</v>
      </c>
      <c r="B70" s="6" t="s">
        <v>13</v>
      </c>
      <c r="D70" s="5">
        <v>0</v>
      </c>
      <c r="E70" s="5"/>
      <c r="F70" s="5">
        <v>0</v>
      </c>
      <c r="G70" s="5"/>
      <c r="H70" s="5">
        <v>0</v>
      </c>
      <c r="I70" s="5"/>
      <c r="J70" s="5">
        <v>0</v>
      </c>
      <c r="K70" s="5"/>
      <c r="L70" s="41">
        <f>SUM(D70:K70)</f>
        <v>0</v>
      </c>
      <c r="M70" s="5"/>
      <c r="N70" s="5">
        <v>14011.29</v>
      </c>
      <c r="O70" s="12"/>
      <c r="P70" s="5">
        <v>0</v>
      </c>
      <c r="Q70" s="12"/>
      <c r="R70" s="5">
        <v>14008.29</v>
      </c>
      <c r="S70" s="5"/>
      <c r="T70" s="5">
        <v>0</v>
      </c>
      <c r="U70" s="5"/>
      <c r="V70" s="5">
        <v>0</v>
      </c>
      <c r="W70" s="5"/>
      <c r="X70" s="5">
        <v>0</v>
      </c>
      <c r="Y70" s="5"/>
      <c r="Z70" s="5">
        <v>0</v>
      </c>
      <c r="AA70" s="5"/>
      <c r="AB70" s="5">
        <v>0</v>
      </c>
      <c r="AC70" s="5"/>
      <c r="AD70" s="5">
        <v>0</v>
      </c>
      <c r="AE70" s="5"/>
      <c r="AF70" s="42">
        <f>SUM(L70:AE70)</f>
        <v>28019.58</v>
      </c>
      <c r="AG70" s="12"/>
      <c r="AH70" s="15">
        <v>44366.12</v>
      </c>
      <c r="AJ70" s="15">
        <v>44366.12</v>
      </c>
      <c r="AK70" s="4">
        <f>AF70-AJ70</f>
        <v>-16346.54</v>
      </c>
      <c r="AL70" s="1" t="s">
        <v>56</v>
      </c>
      <c r="HU70" s="4" t="e">
        <f>#REF!+AS70+BK70+CB70+CT70+DJ70</f>
        <v>#REF!</v>
      </c>
      <c r="IC70" s="4">
        <f t="shared" si="13"/>
        <v>44366.12</v>
      </c>
    </row>
    <row r="71" spans="1:237" x14ac:dyDescent="0.2">
      <c r="A71" s="1" t="s">
        <v>114</v>
      </c>
      <c r="B71" s="6" t="s">
        <v>14</v>
      </c>
      <c r="D71" s="5">
        <v>0</v>
      </c>
      <c r="E71" s="5"/>
      <c r="F71" s="5">
        <v>0</v>
      </c>
      <c r="G71" s="5"/>
      <c r="H71" s="5">
        <v>0</v>
      </c>
      <c r="I71" s="5"/>
      <c r="J71" s="5">
        <v>0</v>
      </c>
      <c r="K71" s="5"/>
      <c r="L71" s="41">
        <f>SUM(D71:K71)</f>
        <v>0</v>
      </c>
      <c r="M71" s="5"/>
      <c r="N71" s="5">
        <v>0</v>
      </c>
      <c r="O71" s="12"/>
      <c r="P71" s="5">
        <v>0</v>
      </c>
      <c r="Q71" s="12"/>
      <c r="R71" s="5">
        <v>122130.32</v>
      </c>
      <c r="S71" s="5"/>
      <c r="T71" s="5">
        <v>0</v>
      </c>
      <c r="U71" s="5"/>
      <c r="V71" s="5">
        <v>0</v>
      </c>
      <c r="W71" s="5"/>
      <c r="X71" s="5">
        <v>0</v>
      </c>
      <c r="Y71" s="5"/>
      <c r="Z71" s="5">
        <v>0</v>
      </c>
      <c r="AA71" s="5"/>
      <c r="AB71" s="5">
        <v>0</v>
      </c>
      <c r="AC71" s="5"/>
      <c r="AD71" s="5">
        <v>0</v>
      </c>
      <c r="AE71" s="5"/>
      <c r="AF71" s="42">
        <f>SUM(L71:AE71)</f>
        <v>122130.32</v>
      </c>
      <c r="AG71" s="12"/>
      <c r="AH71" s="15">
        <v>64307.5</v>
      </c>
      <c r="AJ71" s="5">
        <v>64307.5</v>
      </c>
      <c r="AK71" s="4">
        <f>AF71-AJ71</f>
        <v>57822.820000000007</v>
      </c>
      <c r="AL71" s="1" t="s">
        <v>56</v>
      </c>
      <c r="HU71" s="4" t="e">
        <f>#REF!+AS71+BK71+CB71+CT71+DJ71</f>
        <v>#REF!</v>
      </c>
      <c r="IC71" s="4">
        <f t="shared" si="13"/>
        <v>64307.5</v>
      </c>
    </row>
    <row r="72" spans="1:237" x14ac:dyDescent="0.2">
      <c r="A72" s="1" t="s">
        <v>115</v>
      </c>
      <c r="B72" s="6" t="s">
        <v>17</v>
      </c>
      <c r="D72" s="5">
        <f>33327-1323.14-1281.8-1281.8-1281.8-1281.8-1281.8-1281.8</f>
        <v>24313.060000000005</v>
      </c>
      <c r="E72" s="5"/>
      <c r="F72" s="5">
        <v>0</v>
      </c>
      <c r="G72" s="5"/>
      <c r="H72" s="5">
        <v>0</v>
      </c>
      <c r="I72" s="5"/>
      <c r="J72" s="5">
        <v>0</v>
      </c>
      <c r="K72" s="5"/>
      <c r="L72" s="41">
        <f>SUM(D72:K72)</f>
        <v>24313.060000000005</v>
      </c>
      <c r="M72" s="5"/>
      <c r="N72" s="5">
        <v>954608.1</v>
      </c>
      <c r="O72" s="12"/>
      <c r="P72" s="5">
        <v>0</v>
      </c>
      <c r="Q72" s="12"/>
      <c r="R72" s="5">
        <v>243982.03000000003</v>
      </c>
      <c r="S72" s="5"/>
      <c r="T72" s="5">
        <v>0</v>
      </c>
      <c r="U72" s="5"/>
      <c r="V72" s="5">
        <v>332711.96999999997</v>
      </c>
      <c r="W72" s="5"/>
      <c r="X72" s="5">
        <v>10955.07</v>
      </c>
      <c r="Y72" s="5"/>
      <c r="Z72" s="5">
        <v>0</v>
      </c>
      <c r="AA72" s="5"/>
      <c r="AB72" s="5">
        <v>0</v>
      </c>
      <c r="AC72" s="5"/>
      <c r="AD72" s="5">
        <v>0</v>
      </c>
      <c r="AE72" s="5"/>
      <c r="AF72" s="42">
        <f>SUM(L72:AE72)</f>
        <v>1566570.23</v>
      </c>
      <c r="AG72" s="12"/>
      <c r="AH72" s="5">
        <v>1506689.79</v>
      </c>
      <c r="AJ72" s="15">
        <v>1506689.79</v>
      </c>
      <c r="AK72" s="4">
        <f>AF72-AJ72</f>
        <v>59880.439999999944</v>
      </c>
      <c r="AL72" s="1" t="s">
        <v>56</v>
      </c>
      <c r="HU72" s="4" t="e">
        <f>#REF!+AS72+BK72+CB72+CT72+DJ72</f>
        <v>#REF!</v>
      </c>
      <c r="IC72" s="4">
        <f t="shared" si="13"/>
        <v>1506689.79</v>
      </c>
    </row>
    <row r="73" spans="1:237" x14ac:dyDescent="0.2">
      <c r="A73" s="1" t="s">
        <v>116</v>
      </c>
      <c r="B73" s="6" t="s">
        <v>117</v>
      </c>
      <c r="D73" s="5">
        <v>0</v>
      </c>
      <c r="E73" s="5"/>
      <c r="F73" s="5">
        <v>0</v>
      </c>
      <c r="G73" s="5"/>
      <c r="H73" s="5">
        <v>0</v>
      </c>
      <c r="I73" s="5"/>
      <c r="J73" s="5">
        <v>0</v>
      </c>
      <c r="K73" s="5"/>
      <c r="L73" s="41">
        <f>SUM(D73:K73)</f>
        <v>0</v>
      </c>
      <c r="M73" s="5"/>
      <c r="N73" s="5">
        <v>0</v>
      </c>
      <c r="O73" s="12"/>
      <c r="P73" s="5">
        <v>0</v>
      </c>
      <c r="Q73" s="12"/>
      <c r="R73" s="5">
        <v>660796.13</v>
      </c>
      <c r="S73" s="5"/>
      <c r="T73" s="5">
        <v>0</v>
      </c>
      <c r="U73" s="5"/>
      <c r="V73" s="5">
        <v>0</v>
      </c>
      <c r="W73" s="5"/>
      <c r="X73" s="5">
        <v>0</v>
      </c>
      <c r="Y73" s="5"/>
      <c r="Z73" s="5">
        <v>0</v>
      </c>
      <c r="AA73" s="5"/>
      <c r="AB73" s="5">
        <v>0</v>
      </c>
      <c r="AC73" s="5"/>
      <c r="AD73" s="5">
        <v>0</v>
      </c>
      <c r="AE73" s="5"/>
      <c r="AF73" s="42">
        <f>SUM(L73:AE73)</f>
        <v>660796.13</v>
      </c>
      <c r="AG73" s="12"/>
      <c r="AH73" s="5">
        <v>241056.57</v>
      </c>
      <c r="AJ73" s="15">
        <v>241056.57</v>
      </c>
      <c r="AK73" s="4">
        <f>AF73-AJ73</f>
        <v>419739.56</v>
      </c>
      <c r="HU73" s="4" t="e">
        <f>#REF!+AS73+BK73+CB73+CT73+DJ73</f>
        <v>#REF!</v>
      </c>
      <c r="IC73" s="4">
        <f t="shared" si="13"/>
        <v>241056.57</v>
      </c>
    </row>
    <row r="74" spans="1:237" x14ac:dyDescent="0.2">
      <c r="A74" s="1" t="s">
        <v>118</v>
      </c>
      <c r="B74" s="6" t="s">
        <v>119</v>
      </c>
      <c r="D74" s="5">
        <v>0</v>
      </c>
      <c r="E74" s="5"/>
      <c r="F74" s="5">
        <v>0</v>
      </c>
      <c r="G74" s="5"/>
      <c r="H74" s="5">
        <v>0</v>
      </c>
      <c r="I74" s="5"/>
      <c r="J74" s="5">
        <v>0</v>
      </c>
      <c r="K74" s="5"/>
      <c r="L74" s="41">
        <f>SUM(D74:K74)</f>
        <v>0</v>
      </c>
      <c r="M74" s="5"/>
      <c r="N74" s="5">
        <v>0</v>
      </c>
      <c r="O74" s="12"/>
      <c r="P74" s="5">
        <v>0</v>
      </c>
      <c r="Q74" s="12"/>
      <c r="R74" s="5">
        <v>1305708.8400000001</v>
      </c>
      <c r="S74" s="5"/>
      <c r="T74" s="5">
        <v>0</v>
      </c>
      <c r="U74" s="5"/>
      <c r="V74" s="5">
        <v>0</v>
      </c>
      <c r="W74" s="5"/>
      <c r="X74" s="5">
        <v>0</v>
      </c>
      <c r="Y74" s="5"/>
      <c r="Z74" s="5">
        <v>0</v>
      </c>
      <c r="AA74" s="5"/>
      <c r="AB74" s="5">
        <v>0</v>
      </c>
      <c r="AC74" s="5"/>
      <c r="AD74" s="5">
        <v>0</v>
      </c>
      <c r="AE74" s="5"/>
      <c r="AF74" s="42">
        <f>SUM(L74:AE74)</f>
        <v>1305708.8400000001</v>
      </c>
      <c r="AG74" s="12"/>
      <c r="AH74" s="15">
        <v>1305708.8400000001</v>
      </c>
      <c r="AJ74" s="15">
        <v>1305708.8400000001</v>
      </c>
      <c r="AK74" s="4">
        <f>AF74-AJ74</f>
        <v>0</v>
      </c>
      <c r="HU74" s="4" t="e">
        <f>#REF!+AS74+BK74+CB74+CT74+DJ74</f>
        <v>#REF!</v>
      </c>
      <c r="IC74" s="4">
        <f t="shared" si="13"/>
        <v>1305708.8400000001</v>
      </c>
    </row>
    <row r="75" spans="1:237" x14ac:dyDescent="0.2">
      <c r="B75" s="6"/>
      <c r="D75" s="7">
        <f>SUM(D70:D74)</f>
        <v>24313.060000000005</v>
      </c>
      <c r="E75" s="5"/>
      <c r="F75" s="7">
        <f>SUM(F70:F74)</f>
        <v>0</v>
      </c>
      <c r="G75" s="5"/>
      <c r="H75" s="7">
        <f>SUM(H70:H74)</f>
        <v>0</v>
      </c>
      <c r="I75" s="5"/>
      <c r="J75" s="7">
        <f>SUM(J70:J74)</f>
        <v>0</v>
      </c>
      <c r="K75" s="5"/>
      <c r="L75" s="44">
        <f>SUM(L70:L74)</f>
        <v>24313.060000000005</v>
      </c>
      <c r="M75" s="5"/>
      <c r="N75" s="7">
        <f>SUM(N70:N74)</f>
        <v>968619.39</v>
      </c>
      <c r="O75" s="12"/>
      <c r="P75" s="7">
        <f>SUM(P70:P74)</f>
        <v>0</v>
      </c>
      <c r="Q75" s="12"/>
      <c r="R75" s="7">
        <f>SUM(R70:R74)</f>
        <v>2346625.6100000003</v>
      </c>
      <c r="S75" s="5"/>
      <c r="T75" s="7">
        <f>SUM(T70:T74)</f>
        <v>0</v>
      </c>
      <c r="U75" s="5"/>
      <c r="V75" s="7">
        <f>SUM(V70:V74)</f>
        <v>332711.96999999997</v>
      </c>
      <c r="W75" s="5"/>
      <c r="X75" s="7">
        <f>SUM(X70:X74)</f>
        <v>10955.07</v>
      </c>
      <c r="Y75" s="5"/>
      <c r="Z75" s="7">
        <f>SUM(Z70:Z74)</f>
        <v>0</v>
      </c>
      <c r="AA75" s="5"/>
      <c r="AB75" s="7">
        <f>SUM(AB70:AB74)</f>
        <v>0</v>
      </c>
      <c r="AC75" s="5"/>
      <c r="AD75" s="7">
        <f>SUM(AD70:AD74)</f>
        <v>0</v>
      </c>
      <c r="AE75" s="5"/>
      <c r="AF75" s="45">
        <f>SUM(AF70:AF74)</f>
        <v>3683225.0999999996</v>
      </c>
      <c r="AG75" s="12"/>
      <c r="AH75" s="7">
        <f>SUM(AH70:AH74)</f>
        <v>3162128.8200000003</v>
      </c>
      <c r="AJ75" s="7">
        <f>SUM(AJ70:AJ74)</f>
        <v>3162128.8200000003</v>
      </c>
      <c r="AK75" s="7">
        <f>SUM(AK70:AK74)</f>
        <v>521096.27999999991</v>
      </c>
    </row>
    <row r="76" spans="1:237" hidden="1" x14ac:dyDescent="0.2">
      <c r="B76" s="11"/>
      <c r="D76" s="12"/>
      <c r="E76" s="12"/>
      <c r="F76" s="12"/>
      <c r="G76" s="12"/>
      <c r="H76" s="12"/>
      <c r="I76" s="12"/>
      <c r="J76" s="12"/>
      <c r="K76" s="12"/>
      <c r="L76" s="46"/>
      <c r="M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48"/>
      <c r="AG76" s="12"/>
      <c r="AH76" s="15">
        <v>132250.76</v>
      </c>
      <c r="HU76" s="4" t="e">
        <f>#REF!+AS76+BK76+CB76+CT76+DJ76</f>
        <v>#REF!</v>
      </c>
      <c r="IC76" s="4">
        <f t="shared" ref="IC76:IC84" si="14">AJ76+BA76+BR76+CJ76+CZ76+DP76+EF76+EV76</f>
        <v>0</v>
      </c>
    </row>
    <row r="77" spans="1:237" x14ac:dyDescent="0.2">
      <c r="B77" s="10" t="s">
        <v>120</v>
      </c>
      <c r="D77" s="5"/>
      <c r="E77" s="5"/>
      <c r="F77" s="5"/>
      <c r="G77" s="5"/>
      <c r="H77" s="5"/>
      <c r="I77" s="5"/>
      <c r="J77" s="5"/>
      <c r="K77" s="5"/>
      <c r="L77" s="41"/>
      <c r="M77" s="5"/>
      <c r="N77" s="5"/>
      <c r="O77" s="12"/>
      <c r="P77" s="5"/>
      <c r="Q77" s="12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12"/>
      <c r="AD77" s="5"/>
      <c r="AE77" s="12"/>
      <c r="AF77" s="48"/>
      <c r="AG77" s="12"/>
      <c r="AH77" s="15">
        <v>0</v>
      </c>
      <c r="HU77" s="4" t="e">
        <f>#REF!+AS77+BK77+CB77+CT77+DJ77</f>
        <v>#REF!</v>
      </c>
      <c r="HW77" s="12">
        <f>AD77+AU77+BM77+CD77</f>
        <v>0</v>
      </c>
      <c r="IC77" s="4">
        <f t="shared" si="14"/>
        <v>0</v>
      </c>
    </row>
    <row r="78" spans="1:237" x14ac:dyDescent="0.2">
      <c r="A78" s="1" t="s">
        <v>121</v>
      </c>
      <c r="B78" s="8" t="s">
        <v>122</v>
      </c>
      <c r="D78" s="5">
        <v>0</v>
      </c>
      <c r="E78" s="5"/>
      <c r="F78" s="5">
        <v>0</v>
      </c>
      <c r="G78" s="5"/>
      <c r="H78" s="5">
        <v>0</v>
      </c>
      <c r="I78" s="5"/>
      <c r="J78" s="5">
        <v>0</v>
      </c>
      <c r="K78" s="5"/>
      <c r="L78" s="41">
        <f>SUM(D78:K79)</f>
        <v>0</v>
      </c>
      <c r="M78" s="5"/>
      <c r="N78" s="5">
        <v>132250.76</v>
      </c>
      <c r="O78" s="12"/>
      <c r="P78" s="5">
        <v>0</v>
      </c>
      <c r="Q78" s="12"/>
      <c r="R78" s="5">
        <v>0</v>
      </c>
      <c r="S78" s="5"/>
      <c r="T78" s="5">
        <v>0</v>
      </c>
      <c r="U78" s="5"/>
      <c r="V78" s="5">
        <v>0</v>
      </c>
      <c r="W78" s="5"/>
      <c r="X78" s="5">
        <v>0</v>
      </c>
      <c r="Y78" s="5"/>
      <c r="Z78" s="5">
        <v>0</v>
      </c>
      <c r="AA78" s="5"/>
      <c r="AB78" s="5">
        <v>0</v>
      </c>
      <c r="AC78" s="5"/>
      <c r="AD78" s="5">
        <v>0</v>
      </c>
      <c r="AE78" s="5"/>
      <c r="AF78" s="42">
        <f>SUM(L78:AE78)</f>
        <v>132250.76</v>
      </c>
      <c r="AG78" s="12"/>
      <c r="AH78" s="15">
        <v>132250.76</v>
      </c>
      <c r="AJ78" s="15">
        <v>132250.76</v>
      </c>
      <c r="AK78" s="4">
        <f>AF78-AJ78</f>
        <v>0</v>
      </c>
      <c r="HU78" s="4" t="e">
        <f>#REF!+AS78+BK78+CB78+CT78+DJ78</f>
        <v>#REF!</v>
      </c>
      <c r="IC78" s="4">
        <f t="shared" si="14"/>
        <v>132250.76</v>
      </c>
    </row>
    <row r="79" spans="1:237" hidden="1" x14ac:dyDescent="0.2">
      <c r="B79" s="8" t="s">
        <v>123</v>
      </c>
      <c r="D79" s="5"/>
      <c r="E79" s="5"/>
      <c r="F79" s="5">
        <v>0</v>
      </c>
      <c r="G79" s="5"/>
      <c r="H79" s="5">
        <v>0</v>
      </c>
      <c r="I79" s="5"/>
      <c r="J79" s="5">
        <v>0</v>
      </c>
      <c r="K79" s="5"/>
      <c r="L79" s="41">
        <f>SUM(D79:K80)</f>
        <v>0</v>
      </c>
      <c r="M79" s="5"/>
      <c r="N79" s="5">
        <v>0</v>
      </c>
      <c r="O79" s="12"/>
      <c r="P79" s="5">
        <v>0</v>
      </c>
      <c r="Q79" s="12"/>
      <c r="R79" s="5">
        <v>0</v>
      </c>
      <c r="S79" s="5"/>
      <c r="T79" s="5">
        <v>0</v>
      </c>
      <c r="U79" s="5"/>
      <c r="V79" s="5">
        <v>0</v>
      </c>
      <c r="W79" s="5"/>
      <c r="X79" s="5">
        <v>0</v>
      </c>
      <c r="Y79" s="5"/>
      <c r="Z79" s="5">
        <v>0</v>
      </c>
      <c r="AA79" s="5"/>
      <c r="AB79" s="5">
        <v>0</v>
      </c>
      <c r="AC79" s="5"/>
      <c r="AD79" s="5">
        <v>0</v>
      </c>
      <c r="AE79" s="5"/>
      <c r="AF79" s="42">
        <f>SUM(L79:AE79)</f>
        <v>0</v>
      </c>
      <c r="AG79" s="12"/>
      <c r="AH79" s="15">
        <v>1722702.5</v>
      </c>
      <c r="AJ79" s="15">
        <v>0</v>
      </c>
      <c r="AK79" s="4">
        <f>AF79-AJ79</f>
        <v>0</v>
      </c>
      <c r="HU79" s="4" t="e">
        <f>#REF!+AS79+BK79+CB79+CT79+DJ79</f>
        <v>#REF!</v>
      </c>
      <c r="HW79" s="4">
        <f>AD79+AU79+BM79+CD79</f>
        <v>0</v>
      </c>
      <c r="IC79" s="4">
        <f t="shared" si="14"/>
        <v>0</v>
      </c>
    </row>
    <row r="80" spans="1:237" x14ac:dyDescent="0.2">
      <c r="A80" s="1" t="s">
        <v>124</v>
      </c>
      <c r="B80" s="8" t="s">
        <v>125</v>
      </c>
      <c r="D80" s="5">
        <v>0</v>
      </c>
      <c r="E80" s="5"/>
      <c r="F80" s="5">
        <v>0</v>
      </c>
      <c r="G80" s="5"/>
      <c r="H80" s="5">
        <v>0</v>
      </c>
      <c r="I80" s="5"/>
      <c r="J80" s="5">
        <v>0</v>
      </c>
      <c r="K80" s="5"/>
      <c r="L80" s="41">
        <f>SUM(D80:K80)</f>
        <v>0</v>
      </c>
      <c r="M80" s="5"/>
      <c r="N80" s="5">
        <v>2952601.61</v>
      </c>
      <c r="O80" s="12"/>
      <c r="P80" s="5">
        <v>0</v>
      </c>
      <c r="Q80" s="12"/>
      <c r="R80" s="5">
        <v>0</v>
      </c>
      <c r="S80" s="5"/>
      <c r="T80" s="5">
        <v>0</v>
      </c>
      <c r="U80" s="5"/>
      <c r="V80" s="5">
        <v>0</v>
      </c>
      <c r="W80" s="5"/>
      <c r="X80" s="5">
        <v>0</v>
      </c>
      <c r="Y80" s="5"/>
      <c r="Z80" s="5">
        <v>0</v>
      </c>
      <c r="AA80" s="5"/>
      <c r="AB80" s="5">
        <v>0</v>
      </c>
      <c r="AC80" s="5"/>
      <c r="AD80" s="5">
        <v>0</v>
      </c>
      <c r="AE80" s="5"/>
      <c r="AF80" s="42">
        <f>SUM(L80:AE80)</f>
        <v>2952601.61</v>
      </c>
      <c r="AG80" s="12"/>
      <c r="AH80" s="15">
        <v>1463800.23</v>
      </c>
      <c r="AJ80" s="15">
        <v>1463800.23</v>
      </c>
      <c r="AK80" s="4">
        <f>AF80-AJ80</f>
        <v>1488801.38</v>
      </c>
      <c r="HU80" s="4" t="e">
        <f>#REF!+AS80+BK80+CB80+CT80+DJ80</f>
        <v>#REF!</v>
      </c>
      <c r="IC80" s="4">
        <f t="shared" si="14"/>
        <v>1463800.23</v>
      </c>
    </row>
    <row r="81" spans="1:237" x14ac:dyDescent="0.2">
      <c r="A81" s="1" t="s">
        <v>126</v>
      </c>
      <c r="B81" s="8" t="s">
        <v>127</v>
      </c>
      <c r="D81" s="5">
        <v>0</v>
      </c>
      <c r="E81" s="5"/>
      <c r="F81" s="5">
        <v>0</v>
      </c>
      <c r="G81" s="5"/>
      <c r="H81" s="5">
        <v>0</v>
      </c>
      <c r="I81" s="5"/>
      <c r="J81" s="5">
        <v>0</v>
      </c>
      <c r="K81" s="5"/>
      <c r="L81" s="41">
        <f>SUM(D81:K82)</f>
        <v>0</v>
      </c>
      <c r="M81" s="5"/>
      <c r="N81" s="5">
        <v>1013830.41</v>
      </c>
      <c r="O81" s="12"/>
      <c r="P81" s="5">
        <v>0</v>
      </c>
      <c r="Q81" s="12"/>
      <c r="R81" s="5">
        <v>0</v>
      </c>
      <c r="S81" s="5"/>
      <c r="T81" s="5">
        <v>0</v>
      </c>
      <c r="U81" s="5"/>
      <c r="V81" s="5">
        <v>0</v>
      </c>
      <c r="W81" s="5"/>
      <c r="X81" s="5">
        <v>0</v>
      </c>
      <c r="Y81" s="5"/>
      <c r="Z81" s="5">
        <v>0</v>
      </c>
      <c r="AA81" s="5"/>
      <c r="AB81" s="5">
        <v>0</v>
      </c>
      <c r="AC81" s="5"/>
      <c r="AD81" s="5">
        <v>0</v>
      </c>
      <c r="AE81" s="5"/>
      <c r="AF81" s="42">
        <f>SUM(L81:AE81)</f>
        <v>1013830.41</v>
      </c>
      <c r="AG81" s="12"/>
      <c r="AH81" s="15">
        <v>1777164.29</v>
      </c>
      <c r="AJ81" s="15">
        <v>1777164.2899999998</v>
      </c>
      <c r="AK81" s="4">
        <f>AF81-AJ81</f>
        <v>-763333.87999999977</v>
      </c>
      <c r="HU81" s="4" t="e">
        <f>#REF!+AS81+BK81+CB81+CT81+DJ81</f>
        <v>#REF!</v>
      </c>
      <c r="IC81" s="4">
        <f t="shared" si="14"/>
        <v>1777164.2899999998</v>
      </c>
    </row>
    <row r="82" spans="1:237" hidden="1" x14ac:dyDescent="0.2">
      <c r="A82" s="1" t="s">
        <v>128</v>
      </c>
      <c r="B82" s="8" t="s">
        <v>129</v>
      </c>
      <c r="D82" s="12"/>
      <c r="E82" s="12"/>
      <c r="F82" s="12"/>
      <c r="G82" s="5"/>
      <c r="H82" s="5"/>
      <c r="I82" s="5"/>
      <c r="J82" s="5">
        <v>0</v>
      </c>
      <c r="K82" s="5"/>
      <c r="L82" s="41">
        <f>SUM(D82:K83)</f>
        <v>0</v>
      </c>
      <c r="M82" s="5"/>
      <c r="N82" s="5"/>
      <c r="O82" s="12"/>
      <c r="P82" s="12"/>
      <c r="Q82" s="12"/>
      <c r="R82" s="12"/>
      <c r="S82" s="12"/>
      <c r="T82" s="5"/>
      <c r="U82" s="5"/>
      <c r="V82" s="5"/>
      <c r="W82" s="5"/>
      <c r="X82" s="5">
        <v>0</v>
      </c>
      <c r="Y82" s="5"/>
      <c r="Z82" s="5"/>
      <c r="AA82" s="5"/>
      <c r="AB82" s="5">
        <v>0</v>
      </c>
      <c r="AC82" s="12"/>
      <c r="AD82" s="5">
        <v>0</v>
      </c>
      <c r="AE82" s="12"/>
      <c r="AF82" s="42">
        <v>0</v>
      </c>
      <c r="AG82" s="12"/>
      <c r="AJ82" s="15">
        <v>0</v>
      </c>
      <c r="HU82" s="4" t="e">
        <f>#REF!+AS82+BK82+CB82+CT82+DJ82</f>
        <v>#REF!</v>
      </c>
      <c r="IC82" s="4">
        <f t="shared" si="14"/>
        <v>0</v>
      </c>
    </row>
    <row r="83" spans="1:237" x14ac:dyDescent="0.2">
      <c r="B83" s="11"/>
      <c r="D83" s="7">
        <f>SUM(D78:D82)</f>
        <v>0</v>
      </c>
      <c r="E83" s="5"/>
      <c r="F83" s="7">
        <f>SUM(F78:F82)</f>
        <v>0</v>
      </c>
      <c r="G83" s="5"/>
      <c r="H83" s="7">
        <f>SUM(H78:H82)</f>
        <v>0</v>
      </c>
      <c r="I83" s="5"/>
      <c r="J83" s="7">
        <f>SUM(J78:J82)</f>
        <v>0</v>
      </c>
      <c r="K83" s="5"/>
      <c r="L83" s="44">
        <v>0</v>
      </c>
      <c r="M83" s="5"/>
      <c r="N83" s="7">
        <f>SUM(N78:N82)</f>
        <v>4098682.7800000003</v>
      </c>
      <c r="O83" s="12"/>
      <c r="P83" s="7">
        <f>SUM(P78:P82)</f>
        <v>0</v>
      </c>
      <c r="Q83" s="12"/>
      <c r="R83" s="7">
        <f>SUM(R78:R82)</f>
        <v>0</v>
      </c>
      <c r="S83" s="5"/>
      <c r="T83" s="7">
        <f>SUM(T78:T82)</f>
        <v>0</v>
      </c>
      <c r="U83" s="5"/>
      <c r="V83" s="7">
        <f>SUM(V78:V82)</f>
        <v>0</v>
      </c>
      <c r="W83" s="5"/>
      <c r="X83" s="7">
        <f>SUM(X78:X82)</f>
        <v>0</v>
      </c>
      <c r="Y83" s="5"/>
      <c r="Z83" s="7">
        <f>SUM(Z78:Z82)</f>
        <v>0</v>
      </c>
      <c r="AA83" s="5"/>
      <c r="AB83" s="7">
        <f>SUM(AB78:AB82)</f>
        <v>0</v>
      </c>
      <c r="AC83" s="5"/>
      <c r="AD83" s="7">
        <f>SUM(AD78:AD82)</f>
        <v>0</v>
      </c>
      <c r="AE83" s="5"/>
      <c r="AF83" s="45">
        <f>AF78+AF80+AF81</f>
        <v>4098682.7800000003</v>
      </c>
      <c r="AG83" s="12"/>
      <c r="AH83" s="7">
        <f>AH81+AH80+AH78</f>
        <v>3373215.2800000003</v>
      </c>
      <c r="AJ83" s="7">
        <f>SUM(AJ78:AJ82)</f>
        <v>3373215.28</v>
      </c>
      <c r="AK83" s="7">
        <f>SUM(AK79:AK82)</f>
        <v>725467.50000000012</v>
      </c>
      <c r="HU83" s="4" t="e">
        <f>#REF!+AS83+BK83+CB83+CT83+DJ83</f>
        <v>#REF!</v>
      </c>
      <c r="IC83" s="4">
        <f t="shared" si="14"/>
        <v>3373215.28</v>
      </c>
    </row>
    <row r="84" spans="1:237" x14ac:dyDescent="0.2">
      <c r="D84" s="12"/>
      <c r="E84" s="12"/>
      <c r="F84" s="12"/>
      <c r="G84" s="12"/>
      <c r="H84" s="12"/>
      <c r="I84" s="12"/>
      <c r="J84" s="12"/>
      <c r="K84" s="12"/>
      <c r="L84" s="46"/>
      <c r="M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48"/>
      <c r="AG84" s="12"/>
      <c r="HU84" s="4" t="e">
        <f>#REF!+AS84+BK84+CB84+CT84+DJ84</f>
        <v>#REF!</v>
      </c>
      <c r="IC84" s="4">
        <f t="shared" si="14"/>
        <v>0</v>
      </c>
    </row>
    <row r="85" spans="1:237" ht="13.5" thickBot="1" x14ac:dyDescent="0.25">
      <c r="D85" s="51">
        <f>ROUND(+D67+D75+D83,2)</f>
        <v>24313.06</v>
      </c>
      <c r="E85" s="5"/>
      <c r="F85" s="51">
        <f>ROUND(+F67+F75+F83,2)</f>
        <v>55368987.259999998</v>
      </c>
      <c r="G85" s="5"/>
      <c r="H85" s="51">
        <f>ROUND(+H67+H75+H83,2)</f>
        <v>129606.66</v>
      </c>
      <c r="I85" s="5"/>
      <c r="J85" s="51">
        <f>ROUND(+J67+J75+J83,2)</f>
        <v>29248.87</v>
      </c>
      <c r="K85" s="5"/>
      <c r="L85" s="52">
        <f>SUM(D85:K85)</f>
        <v>55552155.849999994</v>
      </c>
      <c r="M85" s="5"/>
      <c r="N85" s="51">
        <f>ROUND(+N67+N75+N83,2)</f>
        <v>5068631.8099999996</v>
      </c>
      <c r="O85" s="12"/>
      <c r="P85" s="51">
        <f>ROUND(+P67+P75+P83,2)</f>
        <v>993537.12</v>
      </c>
      <c r="Q85" s="12"/>
      <c r="R85" s="51">
        <f>ROUND(+R67+R75+R83,2)</f>
        <v>7929636.9800000004</v>
      </c>
      <c r="S85" s="5"/>
      <c r="T85" s="51">
        <f>ROUND(+T67+T75+T83,2)</f>
        <v>0</v>
      </c>
      <c r="U85" s="5"/>
      <c r="V85" s="51">
        <f>ROUND(+V67+V75+V83,2)</f>
        <v>14563047.07</v>
      </c>
      <c r="W85" s="5"/>
      <c r="X85" s="51">
        <f>ROUND(+X67+X75+X83,2)</f>
        <v>49073.8</v>
      </c>
      <c r="Y85" s="5"/>
      <c r="Z85" s="51">
        <f>ROUND(+Z67+Z75+Z83,2)</f>
        <v>3592.66</v>
      </c>
      <c r="AA85" s="5"/>
      <c r="AB85" s="51">
        <f>ROUND(+AB67+AB75+AB83,2)</f>
        <v>0</v>
      </c>
      <c r="AC85" s="5"/>
      <c r="AD85" s="51">
        <f>ROUND(+AD67+AD75+AD83,2)</f>
        <v>5174863.66</v>
      </c>
      <c r="AE85" s="5"/>
      <c r="AF85" s="53">
        <f>ROUND(+AF67+AF75+AF83,2)</f>
        <v>89334538.950000003</v>
      </c>
      <c r="AG85" s="12"/>
      <c r="AH85" s="51">
        <f>ROUND(+AH67+AH75+AH83,2)</f>
        <v>35435691.100000001</v>
      </c>
      <c r="AJ85" s="15">
        <f>AJ67+AJ75+AJ83</f>
        <v>35435691.099999987</v>
      </c>
    </row>
    <row r="86" spans="1:237" ht="13.5" thickTop="1" x14ac:dyDescent="0.2">
      <c r="D86" s="15">
        <f>D85-D53</f>
        <v>0</v>
      </c>
      <c r="E86" s="15"/>
      <c r="F86" s="15"/>
      <c r="G86" s="15"/>
      <c r="H86" s="15">
        <f>H53-H85</f>
        <v>0</v>
      </c>
      <c r="I86" s="15"/>
      <c r="J86" s="15">
        <f>ROUND(J53-J85,2)</f>
        <v>0</v>
      </c>
      <c r="K86" s="15"/>
      <c r="L86" s="40">
        <f>ROUND(L53-L85,2)</f>
        <v>0</v>
      </c>
      <c r="M86" s="15">
        <f>ROUND(M53-M85,2)</f>
        <v>0</v>
      </c>
      <c r="N86" s="15">
        <f>N53-N85</f>
        <v>0</v>
      </c>
      <c r="O86" s="12"/>
      <c r="P86" s="15">
        <f>P53-P85</f>
        <v>0</v>
      </c>
      <c r="Q86" s="12"/>
      <c r="R86" s="15">
        <f>R53-R85</f>
        <v>0</v>
      </c>
      <c r="S86" s="15"/>
      <c r="T86" s="15">
        <f>T53-T85</f>
        <v>0</v>
      </c>
      <c r="U86" s="15"/>
      <c r="V86" s="15">
        <f>V53-V85</f>
        <v>0</v>
      </c>
      <c r="W86" s="15"/>
      <c r="X86" s="15">
        <f>X53-X85</f>
        <v>0</v>
      </c>
      <c r="Y86" s="15"/>
      <c r="Z86" s="15">
        <f>Z85-Z53</f>
        <v>0</v>
      </c>
      <c r="AA86" s="15"/>
      <c r="AB86" s="15">
        <f>AB53-AB85</f>
        <v>0</v>
      </c>
      <c r="AC86" s="15"/>
      <c r="AD86" s="15">
        <f>ROUND(AD53-AD85,2)</f>
        <v>0</v>
      </c>
      <c r="AE86" s="15"/>
      <c r="AF86" s="42">
        <f>ROUND(AF53-AF85,2)</f>
        <v>0</v>
      </c>
      <c r="AG86" s="15">
        <f>ROUND(AG53-AG85,2)</f>
        <v>0</v>
      </c>
      <c r="AH86" s="15">
        <f>ROUND(AH53-AH85,2)</f>
        <v>0</v>
      </c>
      <c r="HU86" s="4" t="e">
        <f>#REF!+AS86+BK86+CB86+CT86+DJ86</f>
        <v>#REF!</v>
      </c>
      <c r="HW86" s="4">
        <f>AD86+AU86+BM86+CD86</f>
        <v>0</v>
      </c>
      <c r="IC86" s="4">
        <f t="shared" ref="IC86:IC94" si="15">AJ86+BA86+BR86+CJ86+CZ86+DP86+EF86+EV86</f>
        <v>0</v>
      </c>
    </row>
    <row r="87" spans="1:237" hidden="1" x14ac:dyDescent="0.2">
      <c r="D87" s="12"/>
      <c r="E87" s="12"/>
      <c r="F87" s="12"/>
      <c r="G87" s="12"/>
      <c r="H87" s="12"/>
      <c r="I87" s="12"/>
      <c r="J87" s="12"/>
      <c r="K87" s="12"/>
      <c r="L87" s="12"/>
      <c r="M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59"/>
      <c r="AG87" s="12"/>
      <c r="AH87" s="42"/>
      <c r="HU87" s="4" t="e">
        <f>#REF!+AS87+BK87+CB87+CT87+DJ87</f>
        <v>#REF!</v>
      </c>
      <c r="HW87" s="12">
        <f>AD87+AU87+BM87+CD87</f>
        <v>0</v>
      </c>
      <c r="IC87" s="4">
        <f t="shared" si="15"/>
        <v>0</v>
      </c>
    </row>
    <row r="88" spans="1:237" hidden="1" x14ac:dyDescent="0.2">
      <c r="D88" s="12"/>
      <c r="E88" s="12"/>
      <c r="F88" s="12"/>
      <c r="G88" s="12"/>
      <c r="H88" s="12"/>
      <c r="I88" s="12"/>
      <c r="J88" s="12"/>
      <c r="K88" s="12"/>
      <c r="L88" s="12"/>
      <c r="M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59"/>
      <c r="AG88" s="12"/>
      <c r="AH88" s="42"/>
      <c r="HU88" s="4" t="e">
        <f>#REF!+AS88+BK88+CB88+CT88+DJ88</f>
        <v>#REF!</v>
      </c>
      <c r="HW88" s="12">
        <f>AD88+AU88+BM88+CD88</f>
        <v>0</v>
      </c>
      <c r="IC88" s="4">
        <f t="shared" si="15"/>
        <v>0</v>
      </c>
    </row>
    <row r="89" spans="1:237" hidden="1" x14ac:dyDescent="0.2">
      <c r="D89" s="12"/>
      <c r="E89" s="12"/>
      <c r="F89" s="12"/>
      <c r="G89" s="12"/>
      <c r="H89" s="12"/>
      <c r="I89" s="12"/>
      <c r="J89" s="12"/>
      <c r="K89" s="12"/>
      <c r="L89" s="12"/>
      <c r="M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59"/>
      <c r="AG89" s="12"/>
      <c r="AH89" s="42"/>
      <c r="HU89" s="4" t="e">
        <f>#REF!+AS89+BK89+CB89+CT89+DJ89</f>
        <v>#REF!</v>
      </c>
      <c r="HW89" s="12">
        <f>AD89+AU89+BM89+CD89</f>
        <v>0</v>
      </c>
      <c r="IC89" s="4">
        <f t="shared" si="15"/>
        <v>0</v>
      </c>
    </row>
    <row r="90" spans="1:237" x14ac:dyDescent="0.2">
      <c r="D90" s="12"/>
      <c r="E90" s="12"/>
      <c r="F90" s="12"/>
      <c r="G90" s="12"/>
      <c r="H90" s="12"/>
      <c r="I90" s="12"/>
      <c r="J90" s="12"/>
      <c r="K90" s="12"/>
      <c r="L90" s="12"/>
      <c r="M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60"/>
      <c r="AG90" s="12"/>
      <c r="HU90" s="4"/>
      <c r="HW90" s="12"/>
      <c r="IC90" s="4"/>
    </row>
    <row r="91" spans="1:237" x14ac:dyDescent="0.2">
      <c r="D91" s="12"/>
      <c r="E91" s="12"/>
      <c r="F91" s="12"/>
      <c r="G91" s="12"/>
      <c r="H91" s="12"/>
      <c r="I91" s="12"/>
      <c r="J91" s="12"/>
      <c r="K91" s="12"/>
      <c r="L91" s="12"/>
      <c r="M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60"/>
      <c r="AG91" s="12"/>
      <c r="HU91" s="4"/>
      <c r="HW91" s="12"/>
      <c r="IC91" s="4"/>
    </row>
    <row r="92" spans="1:237" x14ac:dyDescent="0.2">
      <c r="D92" s="12"/>
      <c r="E92" s="12"/>
      <c r="F92" s="12"/>
      <c r="G92" s="12"/>
      <c r="H92" s="12"/>
      <c r="I92" s="12"/>
      <c r="J92" s="12"/>
      <c r="K92" s="12"/>
      <c r="L92" s="12"/>
      <c r="M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60"/>
      <c r="AG92" s="12"/>
      <c r="HU92" s="4"/>
      <c r="HW92" s="12"/>
      <c r="IC92" s="4"/>
    </row>
    <row r="93" spans="1:237" ht="14.25" x14ac:dyDescent="0.2">
      <c r="D93" s="61" t="s">
        <v>130</v>
      </c>
      <c r="E93" s="61"/>
      <c r="F93" s="61"/>
      <c r="G93" s="62"/>
      <c r="H93" s="62"/>
      <c r="I93" s="63"/>
      <c r="K93" s="63"/>
      <c r="L93" s="63"/>
      <c r="M93" s="62"/>
      <c r="N93" s="61" t="s">
        <v>20</v>
      </c>
      <c r="O93" s="12"/>
      <c r="P93" s="15"/>
      <c r="Q93" s="12"/>
      <c r="R93" s="61"/>
      <c r="T93" s="62"/>
      <c r="U93" s="62"/>
      <c r="V93" s="62"/>
      <c r="W93" s="62"/>
      <c r="X93" s="62" t="s">
        <v>131</v>
      </c>
      <c r="Y93" s="62"/>
      <c r="Z93" s="62"/>
      <c r="AA93" s="62"/>
      <c r="AB93" s="62"/>
      <c r="AC93" s="62"/>
      <c r="AD93" s="63"/>
      <c r="AE93" s="63"/>
      <c r="AF93" s="61"/>
      <c r="AG93" s="12"/>
      <c r="HU93" s="4" t="e">
        <f>#REF!+AS93+BK93+CB93+CT93+DJ93</f>
        <v>#REF!</v>
      </c>
      <c r="IC93" s="4">
        <f t="shared" si="15"/>
        <v>0</v>
      </c>
    </row>
    <row r="94" spans="1:237" ht="15" x14ac:dyDescent="0.25">
      <c r="D94" s="64" t="s">
        <v>18</v>
      </c>
      <c r="E94" s="65"/>
      <c r="F94" s="65"/>
      <c r="G94" s="64"/>
      <c r="H94" s="64"/>
      <c r="I94" s="63"/>
      <c r="K94" s="63"/>
      <c r="L94" s="63"/>
      <c r="M94" s="64"/>
      <c r="N94" s="64" t="s">
        <v>132</v>
      </c>
      <c r="O94" s="13"/>
      <c r="P94" s="15"/>
      <c r="Q94" s="12"/>
      <c r="R94" s="55"/>
      <c r="S94" s="65"/>
      <c r="T94" s="65"/>
      <c r="U94" s="64"/>
      <c r="V94" s="64"/>
      <c r="W94" s="64"/>
      <c r="X94" s="64" t="s">
        <v>21</v>
      </c>
      <c r="Y94" s="13"/>
      <c r="Z94" s="15"/>
      <c r="AA94" s="64"/>
      <c r="AB94" s="64"/>
      <c r="AC94" s="64"/>
      <c r="AD94" s="63">
        <f>AD86/2</f>
        <v>0</v>
      </c>
      <c r="AE94" s="63"/>
      <c r="AF94" s="4"/>
      <c r="AG94" s="12"/>
      <c r="HU94" s="4" t="e">
        <f>#REF!+AS94+BK94+CB94+CT94+DJ94</f>
        <v>#REF!</v>
      </c>
      <c r="HW94" s="12">
        <f>AD94+AU94+BM94+CD94</f>
        <v>0</v>
      </c>
      <c r="IC94" s="4">
        <f t="shared" si="15"/>
        <v>0</v>
      </c>
    </row>
    <row r="95" spans="1:237" ht="15" x14ac:dyDescent="0.25">
      <c r="D95" s="64" t="s">
        <v>19</v>
      </c>
      <c r="E95" s="66"/>
      <c r="F95" s="66"/>
      <c r="G95" s="64"/>
      <c r="H95" s="64"/>
      <c r="I95" s="63"/>
      <c r="K95" s="63"/>
      <c r="L95" s="63"/>
      <c r="M95" s="64"/>
      <c r="N95" s="64" t="s">
        <v>133</v>
      </c>
      <c r="O95" s="13"/>
      <c r="P95" s="15"/>
      <c r="Q95" s="64"/>
      <c r="R95" s="66"/>
      <c r="S95" s="66"/>
      <c r="T95" s="64"/>
      <c r="U95" s="64"/>
      <c r="V95" s="64"/>
      <c r="W95" s="64"/>
      <c r="X95" s="64" t="s">
        <v>22</v>
      </c>
      <c r="Y95" s="13"/>
      <c r="Z95" s="15"/>
      <c r="AA95" s="64"/>
      <c r="AB95" s="64"/>
      <c r="AC95" s="64"/>
      <c r="AD95" s="63"/>
      <c r="AE95" s="63"/>
      <c r="AF95" s="67"/>
      <c r="AG95" s="64"/>
    </row>
    <row r="96" spans="1:237" ht="15" x14ac:dyDescent="0.25">
      <c r="D96" s="64" t="s">
        <v>134</v>
      </c>
      <c r="E96" s="64"/>
      <c r="F96" s="64"/>
      <c r="G96" s="64"/>
      <c r="H96" s="64"/>
      <c r="M96" s="64"/>
      <c r="N96" s="64" t="s">
        <v>135</v>
      </c>
      <c r="O96" s="13"/>
      <c r="P96" s="15"/>
      <c r="Q96" s="64"/>
      <c r="R96" s="64"/>
      <c r="S96" s="64"/>
      <c r="T96" s="64"/>
      <c r="U96" s="64"/>
      <c r="V96" s="64"/>
      <c r="W96" s="64"/>
      <c r="X96" s="64" t="s">
        <v>23</v>
      </c>
      <c r="Y96" s="13"/>
      <c r="Z96" s="15"/>
      <c r="AA96" s="64"/>
      <c r="AB96" s="64"/>
      <c r="AC96" s="64"/>
      <c r="AF96" s="4"/>
      <c r="AG96" s="64"/>
      <c r="HU96" s="4" t="e">
        <f>#REF!+AS96+BK96+CB96+CT96+DJ96</f>
        <v>#REF!</v>
      </c>
      <c r="HW96" s="1">
        <f>AD96+AU96+BM96+CD96</f>
        <v>0</v>
      </c>
      <c r="IC96" s="4">
        <f t="shared" ref="IC96:IC103" si="16">AJ96+BA96+BR96+CJ96+CZ96+DP96+EF96+EV96</f>
        <v>0</v>
      </c>
    </row>
    <row r="97" spans="3:237" ht="15" x14ac:dyDescent="0.25">
      <c r="C97" s="68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12"/>
      <c r="AG97" s="64"/>
      <c r="HU97" s="4" t="e">
        <f>#REF!+AS97+BK97+CB97+CT97+DJ97</f>
        <v>#REF!</v>
      </c>
      <c r="IC97" s="4">
        <f t="shared" si="16"/>
        <v>0</v>
      </c>
    </row>
    <row r="98" spans="3:237" x14ac:dyDescent="0.2"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55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48">
        <f>55000000-153+F71</f>
        <v>54999847</v>
      </c>
      <c r="AG98" s="12"/>
      <c r="HU98" s="4" t="e">
        <f>#REF!+AS98+BK98+CB98+CT98+DJ98</f>
        <v>#REF!</v>
      </c>
      <c r="HW98" s="12">
        <f>AD98+AU98+BM98+CD98</f>
        <v>0</v>
      </c>
      <c r="IC98" s="4">
        <f t="shared" si="16"/>
        <v>0</v>
      </c>
    </row>
    <row r="99" spans="3:237" x14ac:dyDescent="0.2"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55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48">
        <f>19574-19548</f>
        <v>26</v>
      </c>
      <c r="AG99" s="12"/>
      <c r="HU99" s="4" t="e">
        <f>#REF!+AS99+BK99+CB99+CT99+DJ99</f>
        <v>#REF!</v>
      </c>
      <c r="IC99" s="4">
        <f t="shared" si="16"/>
        <v>0</v>
      </c>
    </row>
    <row r="100" spans="3:237" x14ac:dyDescent="0.2"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48"/>
      <c r="AG100" s="12"/>
      <c r="HU100" s="4" t="e">
        <f>#REF!+AS100+BK100+CB100+CT100+DJ100</f>
        <v>#REF!</v>
      </c>
      <c r="IC100" s="4">
        <f t="shared" si="16"/>
        <v>0</v>
      </c>
    </row>
    <row r="101" spans="3:237" x14ac:dyDescent="0.2">
      <c r="HU101" s="4" t="e">
        <f>#REF!+AS101+BK101+CB101+CT101+DJ101</f>
        <v>#REF!</v>
      </c>
      <c r="HW101" s="1">
        <f>AD101+AU101+BM101+CD101</f>
        <v>0</v>
      </c>
      <c r="IC101" s="4">
        <f t="shared" si="16"/>
        <v>0</v>
      </c>
    </row>
    <row r="102" spans="3:237" x14ac:dyDescent="0.2">
      <c r="HU102" s="4" t="e">
        <f>#REF!+AS102+BK102+CB102+CT102+DJ102</f>
        <v>#REF!</v>
      </c>
      <c r="HW102" s="1">
        <f>AD102+AU102+BM102+CD102</f>
        <v>0</v>
      </c>
      <c r="IC102" s="4">
        <f t="shared" si="16"/>
        <v>0</v>
      </c>
    </row>
    <row r="103" spans="3:237" x14ac:dyDescent="0.2">
      <c r="HU103" s="4" t="e">
        <f>#REF!+AS103+BK103+CB103+CT103+DJ103</f>
        <v>#REF!</v>
      </c>
      <c r="HW103" s="1">
        <f>AD103+AU103+BM103+CD103</f>
        <v>0</v>
      </c>
      <c r="IC103" s="4">
        <f t="shared" si="16"/>
        <v>0</v>
      </c>
    </row>
    <row r="107" spans="3:237" x14ac:dyDescent="0.2">
      <c r="HU107" s="4" t="e">
        <f>ROUND(HU108+HU114+HU120+HU126,2)</f>
        <v>#REF!</v>
      </c>
    </row>
    <row r="108" spans="3:237" x14ac:dyDescent="0.2">
      <c r="HU108" s="43" t="e">
        <f>#REF!+AS108+BK108+CB108+CT108+DJ108</f>
        <v>#REF!</v>
      </c>
      <c r="IC108" s="4">
        <f t="shared" ref="IC108:IC131" si="17">AJ108+BA108+BR108+CJ108+CZ108+DP108+EF108+EV108</f>
        <v>0</v>
      </c>
    </row>
    <row r="109" spans="3:237" x14ac:dyDescent="0.2">
      <c r="HU109" s="4" t="e">
        <f>#REF!+AS109+BK109+CB109+CT109+DJ109</f>
        <v>#REF!</v>
      </c>
      <c r="HW109" s="1">
        <f>AD109+AU109+BM109+CD109</f>
        <v>0</v>
      </c>
      <c r="IC109" s="4">
        <f t="shared" si="17"/>
        <v>0</v>
      </c>
    </row>
    <row r="110" spans="3:237" x14ac:dyDescent="0.2">
      <c r="HU110" s="4" t="e">
        <f>#REF!+AS110+BK110+CB110+CT110+DJ110</f>
        <v>#REF!</v>
      </c>
      <c r="HW110" s="1">
        <f>AD110+AU110+BM110+CD110</f>
        <v>0</v>
      </c>
      <c r="IC110" s="4">
        <f t="shared" si="17"/>
        <v>0</v>
      </c>
    </row>
    <row r="111" spans="3:237" x14ac:dyDescent="0.2">
      <c r="HU111" s="4" t="e">
        <f>#REF!+AS111+BK111+CB111+CT111+DJ111</f>
        <v>#REF!</v>
      </c>
      <c r="HW111" s="1">
        <f>AD111+AU111+BM111+CD111</f>
        <v>0</v>
      </c>
      <c r="IC111" s="4">
        <f t="shared" si="17"/>
        <v>0</v>
      </c>
    </row>
    <row r="112" spans="3:237" x14ac:dyDescent="0.2">
      <c r="HU112" s="4" t="e">
        <f>#REF!+AS112+BK112+CB112+CT112+DJ112</f>
        <v>#REF!</v>
      </c>
      <c r="IC112" s="4">
        <f t="shared" si="17"/>
        <v>0</v>
      </c>
    </row>
    <row r="113" spans="229:237" x14ac:dyDescent="0.2">
      <c r="HU113" s="4" t="e">
        <f>#REF!+AS113+BK113+CB113+CT113+DJ113</f>
        <v>#REF!</v>
      </c>
      <c r="IC113" s="4">
        <f t="shared" si="17"/>
        <v>0</v>
      </c>
    </row>
    <row r="114" spans="229:237" x14ac:dyDescent="0.2">
      <c r="HU114" s="43" t="e">
        <f>#REF!+AS114+BK114+CB114+CT114+DJ114</f>
        <v>#REF!</v>
      </c>
      <c r="IC114" s="4">
        <f t="shared" si="17"/>
        <v>0</v>
      </c>
    </row>
    <row r="115" spans="229:237" x14ac:dyDescent="0.2">
      <c r="HU115" s="4" t="e">
        <f>#REF!+AS115+BK115+CB115+CT115+DJ115</f>
        <v>#REF!</v>
      </c>
      <c r="HW115" s="1">
        <f>AD115+AU115+BM115+CD115</f>
        <v>0</v>
      </c>
      <c r="IC115" s="4">
        <f t="shared" si="17"/>
        <v>0</v>
      </c>
    </row>
    <row r="116" spans="229:237" x14ac:dyDescent="0.2">
      <c r="HU116" s="4" t="e">
        <f>#REF!+AS116+BK116+CB116+CT116+DJ116</f>
        <v>#REF!</v>
      </c>
      <c r="HW116" s="1">
        <f>AD116+AU116+BM116+CD116</f>
        <v>0</v>
      </c>
      <c r="IC116" s="4">
        <f t="shared" si="17"/>
        <v>0</v>
      </c>
    </row>
    <row r="117" spans="229:237" x14ac:dyDescent="0.2">
      <c r="HU117" s="4" t="e">
        <f>#REF!+AS117+BK117+CB117+CT117+DJ117</f>
        <v>#REF!</v>
      </c>
      <c r="HW117" s="1">
        <f>AD117+AU117+BM117+CD117</f>
        <v>0</v>
      </c>
      <c r="IC117" s="4">
        <f t="shared" si="17"/>
        <v>0</v>
      </c>
    </row>
    <row r="118" spans="229:237" x14ac:dyDescent="0.2">
      <c r="HU118" s="4" t="e">
        <f>#REF!+AS118+BK118+CB118+CT118+DJ118</f>
        <v>#REF!</v>
      </c>
      <c r="IC118" s="4">
        <f t="shared" si="17"/>
        <v>0</v>
      </c>
    </row>
    <row r="119" spans="229:237" x14ac:dyDescent="0.2">
      <c r="HU119" s="4" t="e">
        <f>#REF!+AS119+BK119+CB119+CT119+DJ119</f>
        <v>#REF!</v>
      </c>
      <c r="IC119" s="4">
        <f t="shared" si="17"/>
        <v>0</v>
      </c>
    </row>
    <row r="120" spans="229:237" x14ac:dyDescent="0.2">
      <c r="HU120" s="43" t="e">
        <f>#REF!+AS120+BK120+CB120+CT120+DJ120</f>
        <v>#REF!</v>
      </c>
      <c r="IC120" s="4">
        <f t="shared" si="17"/>
        <v>0</v>
      </c>
    </row>
    <row r="121" spans="229:237" x14ac:dyDescent="0.2">
      <c r="HU121" s="4" t="e">
        <f>#REF!+AS121+BK121+CB121+CT121+DJ121</f>
        <v>#REF!</v>
      </c>
      <c r="HW121" s="1">
        <f>AD121+AU121+BM121</f>
        <v>0</v>
      </c>
      <c r="IC121" s="4">
        <f t="shared" si="17"/>
        <v>0</v>
      </c>
    </row>
    <row r="122" spans="229:237" x14ac:dyDescent="0.2">
      <c r="HU122" s="4" t="e">
        <f>#REF!+AS122+BK122+CB122+CT122+DJ122</f>
        <v>#REF!</v>
      </c>
      <c r="HW122" s="1">
        <f>AD122+AU122+BM122+CD122</f>
        <v>0</v>
      </c>
      <c r="IC122" s="4">
        <f t="shared" si="17"/>
        <v>0</v>
      </c>
    </row>
    <row r="123" spans="229:237" x14ac:dyDescent="0.2">
      <c r="HU123" s="4" t="e">
        <f>#REF!+AS123+BK123+CB123+CT123+DJ123</f>
        <v>#REF!</v>
      </c>
      <c r="HW123" s="1">
        <f>AD123+AU123+BM123+CD123</f>
        <v>0</v>
      </c>
      <c r="IC123" s="4">
        <f t="shared" si="17"/>
        <v>0</v>
      </c>
    </row>
    <row r="124" spans="229:237" x14ac:dyDescent="0.2">
      <c r="HU124" s="4" t="e">
        <f>#REF!+AS124+BK124+CB124+CT124+DJ124</f>
        <v>#REF!</v>
      </c>
      <c r="HW124" s="1">
        <f>AD124+AU124+BM124+CD124</f>
        <v>0</v>
      </c>
      <c r="IC124" s="4">
        <f t="shared" si="17"/>
        <v>0</v>
      </c>
    </row>
    <row r="125" spans="229:237" x14ac:dyDescent="0.2">
      <c r="HU125" s="4" t="e">
        <f>#REF!+AS125+BK125+CB125+CT125+DJ125</f>
        <v>#REF!</v>
      </c>
      <c r="HW125" s="1">
        <f>AD125+AU125+BM125+CD125</f>
        <v>0</v>
      </c>
      <c r="IC125" s="4">
        <f t="shared" si="17"/>
        <v>0</v>
      </c>
    </row>
    <row r="126" spans="229:237" x14ac:dyDescent="0.2">
      <c r="HU126" s="43" t="e">
        <f>#REF!+AS126+BK126+CB126+CT126+DJ126</f>
        <v>#REF!</v>
      </c>
      <c r="IC126" s="4">
        <f t="shared" si="17"/>
        <v>0</v>
      </c>
    </row>
    <row r="127" spans="229:237" x14ac:dyDescent="0.2">
      <c r="HU127" s="4" t="e">
        <f>#REF!+AS127+BK127+CB127+CT127+DJ127</f>
        <v>#REF!</v>
      </c>
      <c r="HW127" s="1">
        <f>AD127+AU127+BM127+CD127</f>
        <v>0</v>
      </c>
      <c r="IC127" s="4">
        <f t="shared" si="17"/>
        <v>0</v>
      </c>
    </row>
    <row r="128" spans="229:237" x14ac:dyDescent="0.2">
      <c r="HU128" s="4" t="e">
        <f>#REF!+AS128+BK128+CB128+CT128+DJ128</f>
        <v>#REF!</v>
      </c>
      <c r="HW128" s="1">
        <f>AD128+AU128+BM128+CD128</f>
        <v>0</v>
      </c>
      <c r="IC128" s="4">
        <f t="shared" si="17"/>
        <v>0</v>
      </c>
    </row>
    <row r="129" spans="229:237" x14ac:dyDescent="0.2">
      <c r="HU129" s="4" t="e">
        <f>#REF!+AS129+BK129+CB129+CT129+DJ129</f>
        <v>#REF!</v>
      </c>
      <c r="HW129" s="1">
        <f>AD129+AU129+BM129+CD129</f>
        <v>0</v>
      </c>
      <c r="IC129" s="4">
        <f t="shared" si="17"/>
        <v>0</v>
      </c>
    </row>
    <row r="130" spans="229:237" x14ac:dyDescent="0.2">
      <c r="HU130" s="4" t="e">
        <f>#REF!+AS130+BK130+CB130+CT130+DJ130</f>
        <v>#REF!</v>
      </c>
      <c r="HW130" s="1">
        <f>AD130+AU130+BM130+CD130</f>
        <v>0</v>
      </c>
      <c r="IC130" s="4">
        <f t="shared" si="17"/>
        <v>0</v>
      </c>
    </row>
    <row r="131" spans="229:237" x14ac:dyDescent="0.2">
      <c r="HU131" s="4" t="e">
        <f>#REF!+AS131+BK131+CB131+CT131+DJ131</f>
        <v>#REF!</v>
      </c>
      <c r="HW131" s="1">
        <f>AD131+AU131+BM131+CD131</f>
        <v>0</v>
      </c>
      <c r="IC131" s="4">
        <f t="shared" si="17"/>
        <v>0</v>
      </c>
    </row>
    <row r="132" spans="229:237" x14ac:dyDescent="0.2">
      <c r="HU132" s="4" t="e">
        <f>ROUND(SUM(HU133:HU138),2)</f>
        <v>#REF!</v>
      </c>
    </row>
    <row r="133" spans="229:237" x14ac:dyDescent="0.2">
      <c r="HU133" s="4" t="e">
        <f>#REF!+AS133+BK133+CB133+CT133+DJ133</f>
        <v>#REF!</v>
      </c>
      <c r="IC133" s="4">
        <f t="shared" ref="IC133:IC138" si="18">AJ133+BA133+BR133+CJ133+CZ133+DP133+EF133+EV133</f>
        <v>0</v>
      </c>
    </row>
    <row r="134" spans="229:237" x14ac:dyDescent="0.2">
      <c r="HU134" s="4" t="e">
        <f>#REF!+AS134+BK134+CB134+CT134+DJ134</f>
        <v>#REF!</v>
      </c>
      <c r="HW134" s="1">
        <f>AD134+AU134+BM134+CD134</f>
        <v>0</v>
      </c>
      <c r="IC134" s="4">
        <f t="shared" si="18"/>
        <v>0</v>
      </c>
    </row>
    <row r="135" spans="229:237" x14ac:dyDescent="0.2">
      <c r="HU135" s="4" t="e">
        <f>#REF!+AS135+BK135+CB135+CT135+DJ135</f>
        <v>#REF!</v>
      </c>
      <c r="HW135" s="1">
        <f>AD135+AU135+BM135+CD135</f>
        <v>0</v>
      </c>
      <c r="IC135" s="4">
        <f t="shared" si="18"/>
        <v>0</v>
      </c>
    </row>
    <row r="136" spans="229:237" x14ac:dyDescent="0.2">
      <c r="HU136" s="4" t="e">
        <f>#REF!+AS136+BK136+CB136+CT136+DJ136</f>
        <v>#REF!</v>
      </c>
      <c r="HW136" s="1">
        <f>AD136+AU136+BM136+CD136</f>
        <v>0</v>
      </c>
      <c r="IC136" s="4">
        <f t="shared" si="18"/>
        <v>0</v>
      </c>
    </row>
    <row r="137" spans="229:237" x14ac:dyDescent="0.2">
      <c r="HU137" s="4" t="e">
        <f>#REF!+AS137+BK137+CB137+CT137+DJ137</f>
        <v>#REF!</v>
      </c>
      <c r="HW137" s="1">
        <f>AD137+AU137+BM137+CD137</f>
        <v>0</v>
      </c>
      <c r="IC137" s="4">
        <f t="shared" si="18"/>
        <v>0</v>
      </c>
    </row>
    <row r="138" spans="229:237" x14ac:dyDescent="0.2">
      <c r="HU138" s="4" t="e">
        <f>#REF!+AS138+BK138+CB138+CT138+DJ138</f>
        <v>#REF!</v>
      </c>
      <c r="HW138" s="1">
        <f>AD138+AU138+BM138+CD138</f>
        <v>0</v>
      </c>
      <c r="IC138" s="4">
        <f t="shared" si="18"/>
        <v>0</v>
      </c>
    </row>
    <row r="140" spans="229:237" x14ac:dyDescent="0.2">
      <c r="HU140" s="4" t="e">
        <f>#REF!+AS140+BK140+CB140+CT140+DJ140</f>
        <v>#REF!</v>
      </c>
      <c r="HW140" s="1">
        <f t="shared" ref="HW140:HW145" si="19">AD140+AU140+BM140+CD140</f>
        <v>0</v>
      </c>
      <c r="IC140" s="4">
        <f t="shared" ref="IC140:IC146" si="20">AJ140+BA140+BR140+CJ140+CZ140+DP140+EF140+EV140</f>
        <v>0</v>
      </c>
    </row>
    <row r="141" spans="229:237" x14ac:dyDescent="0.2">
      <c r="HU141" s="4" t="e">
        <f>#REF!+AS141+BK141+CB141+CT141+DJ141</f>
        <v>#REF!</v>
      </c>
      <c r="HW141" s="1">
        <f t="shared" si="19"/>
        <v>0</v>
      </c>
      <c r="IC141" s="4">
        <f t="shared" si="20"/>
        <v>0</v>
      </c>
    </row>
    <row r="142" spans="229:237" x14ac:dyDescent="0.2">
      <c r="HU142" s="4" t="e">
        <f>#REF!+AS142+BK142+CB142+CT142+DJ142</f>
        <v>#REF!</v>
      </c>
      <c r="HW142" s="1">
        <f t="shared" si="19"/>
        <v>0</v>
      </c>
      <c r="IC142" s="4">
        <f t="shared" si="20"/>
        <v>0</v>
      </c>
    </row>
    <row r="143" spans="229:237" x14ac:dyDescent="0.2">
      <c r="HU143" s="4" t="e">
        <f>#REF!+AS143+BK143+CB143+CT143+DJ143</f>
        <v>#REF!</v>
      </c>
      <c r="HW143" s="1">
        <f t="shared" si="19"/>
        <v>0</v>
      </c>
      <c r="IC143" s="4">
        <f t="shared" si="20"/>
        <v>0</v>
      </c>
    </row>
    <row r="144" spans="229:237" x14ac:dyDescent="0.2">
      <c r="HU144" s="4" t="e">
        <f>#REF!+AS144+BK144+CB144+CT144+DJ144</f>
        <v>#REF!</v>
      </c>
      <c r="HW144" s="1">
        <f t="shared" si="19"/>
        <v>0</v>
      </c>
      <c r="IC144" s="4">
        <f t="shared" si="20"/>
        <v>0</v>
      </c>
    </row>
    <row r="145" spans="229:237" x14ac:dyDescent="0.2">
      <c r="HU145" s="4" t="e">
        <f>#REF!+AS145+BK145+CB145+CT145+DJ145</f>
        <v>#REF!</v>
      </c>
      <c r="HW145" s="1">
        <f t="shared" si="19"/>
        <v>0</v>
      </c>
      <c r="IC145" s="4">
        <f t="shared" si="20"/>
        <v>0</v>
      </c>
    </row>
    <row r="146" spans="229:237" x14ac:dyDescent="0.2">
      <c r="HU146" s="4" t="e">
        <f>#REF!+AS146+BK146+CB146+CT146+DJ146</f>
        <v>#REF!</v>
      </c>
      <c r="IC146" s="4">
        <f t="shared" si="20"/>
        <v>0</v>
      </c>
    </row>
    <row r="147" spans="229:237" x14ac:dyDescent="0.2">
      <c r="HU147" s="1" t="e">
        <f>#REF!+AS147+BK147+CB147+CT147+DJ147</f>
        <v>#REF!</v>
      </c>
      <c r="HW147" s="1">
        <f>AD147+AU147+BM147+CD147</f>
        <v>0</v>
      </c>
    </row>
    <row r="152" spans="229:237" x14ac:dyDescent="0.2">
      <c r="HU152" s="1">
        <f>ROUND(HU37+HU104+HU148,2)</f>
        <v>0</v>
      </c>
    </row>
  </sheetData>
  <pageMargins left="0.39370078740157483" right="0.39370078740157483" top="0.70866141732283472" bottom="0.15748031496062992" header="0.27559055118110237" footer="0.23622047244094491"/>
  <pageSetup paperSize="9" scale="4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5FC33B8B52F429B554D6C8DF91245" ma:contentTypeVersion="13" ma:contentTypeDescription="Criar um novo documento." ma:contentTypeScope="" ma:versionID="374ab6501bdd4539122e74e5884e2e35">
  <xsd:schema xmlns:xsd="http://www.w3.org/2001/XMLSchema" xmlns:xs="http://www.w3.org/2001/XMLSchema" xmlns:p="http://schemas.microsoft.com/office/2006/metadata/properties" xmlns:ns2="2970bbc7-5411-4b46-a946-3d68634bd3c4" xmlns:ns3="cc0fe4d2-8a50-4f4f-b09d-a25f01f187ba" targetNamespace="http://schemas.microsoft.com/office/2006/metadata/properties" ma:root="true" ma:fieldsID="c4cac93cc10141e6f947ac1353a4a396" ns2:_="" ns3:_="">
    <xsd:import namespace="2970bbc7-5411-4b46-a946-3d68634bd3c4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0bbc7-5411-4b46-a946-3d68634bd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B1C361-6433-4EEB-8CA4-86EB3324AC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E3E21-8D39-4BA4-AB1E-776EF8CB58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D1493E-DA01-4E66-89B6-CE9AB1292C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BALANÇO2021</vt:lpstr>
      <vt:lpstr>BALANÇO2021!Area_de_impressao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Edinea Aparecida Rocha Possebon</dc:creator>
  <cp:lastModifiedBy>Bianca Corazza</cp:lastModifiedBy>
  <dcterms:created xsi:type="dcterms:W3CDTF">2022-03-16T14:45:52Z</dcterms:created>
  <dcterms:modified xsi:type="dcterms:W3CDTF">2022-03-16T18:15:52Z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0x0101005D95FC33B8B52F429B554D6C8DF91245</vt:lpwstr>
  </property>
</Properties>
</file>