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iro\Contabilidade\2019\Relatórios\12.2019\Site\"/>
    </mc:Choice>
  </mc:AlternateContent>
  <xr:revisionPtr revIDLastSave="0" documentId="8_{27317FC8-1107-4362-AF23-8F6FF374AA11}" xr6:coauthVersionLast="45" xr6:coauthVersionMax="45" xr10:uidLastSave="{00000000-0000-0000-0000-000000000000}"/>
  <bookViews>
    <workbookView xWindow="-120" yWindow="-120" windowWidth="20730" windowHeight="11160" xr2:uid="{807878C0-0C2B-4099-A044-E954F93D0A83}"/>
  </bookViews>
  <sheets>
    <sheet name="BALANÇO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ActvFC_USD">#REF!</definedName>
    <definedName name="_xlnm.Print_Area" localSheetId="0">BALANÇO2019!$A$1:$U$82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[3]Empréstimo!$C$5</definedName>
    <definedName name="aumentoemprestimodolar">[3]Empréstimo!$C$12</definedName>
    <definedName name="_xlnm.Database">#REF!</definedName>
    <definedName name="BuiltIn_AutoFilter___3">[4]EMABERTO!#REF!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[5]Details!$E$53</definedName>
    <definedName name="Currency">[5]Details!$B$11</definedName>
    <definedName name="CurrRange">[6]Currency!$A$3:$C$69</definedName>
    <definedName name="CurrSelect">[6]Currency!$C$71</definedName>
    <definedName name="Data_check">#REF!</definedName>
    <definedName name="depreciação">'[3]R$ TOTAL'!$Q$72</definedName>
    <definedName name="depreciaçãodolar">'[3]US$ TOTAL'!$Q$72</definedName>
    <definedName name="Division">[5]Details!$B$6</definedName>
    <definedName name="dol">#REF!</definedName>
    <definedName name="Excel_BuiltIn_Print_Area_0">#REF!</definedName>
    <definedName name="Excel_BuiltIn_Print_Titles_0">#REF!</definedName>
    <definedName name="fin_year">[5]Details!$G$53</definedName>
    <definedName name="FXRate">#REF!</definedName>
    <definedName name="juremprestimo">[3]Empréstimo!$C$6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'[7]JWR 5 Ext'!#REF!</definedName>
    <definedName name="PLT_Truck">#REF!</definedName>
    <definedName name="PRINT_TITLES_MI">#REF!</definedName>
    <definedName name="Release_no">[8]Details!#REF!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'[7]JWR 3 Ext'!#REF!</definedName>
    <definedName name="Scale">[5]Details!$B$12</definedName>
    <definedName name="sch_p06a">'[9]PRP pack'!#REF!</definedName>
    <definedName name="sch_p06b">'[9]PRP pack'!#REF!</definedName>
    <definedName name="sch_p12">#REF!</definedName>
    <definedName name="subdiv">[5]Details!$B$7</definedName>
    <definedName name="title">[5]Details!$B$2</definedName>
    <definedName name="unit_code">[5]Details!$B$9</definedName>
    <definedName name="unit_name">[5]Details!$B$8</definedName>
    <definedName name="Validations">#REF!</definedName>
    <definedName name="vcemprestimo">[3]Empréstimo!$F$8</definedName>
    <definedName name="Version">[5]Details!$B$18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hidden="1">{#N/A,#N/A,FALSE,"BALANÇO";#N/A,#N/A,FALSE,"RESULT";#N/A,#N/A,FALSE,"DMPL";#N/A,#N/A,FALSE,"DOAR";#N/A,#N/A,FALSE,"capas"}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hidden="1">{"FLASH",#N/A,TRUE,"LOCAL CCY"}</definedName>
    <definedName name="wrn.FLASHP." hidden="1">{"FLASH",#N/A,TRUE,"LOCAL CCY"}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0" i="1" l="1"/>
  <c r="U82" i="1" s="1"/>
  <c r="Q80" i="1"/>
  <c r="O80" i="1"/>
  <c r="M80" i="1"/>
  <c r="K80" i="1"/>
  <c r="I80" i="1"/>
  <c r="G80" i="1"/>
  <c r="E80" i="1"/>
  <c r="U79" i="1"/>
  <c r="S79" i="1"/>
  <c r="C78" i="1"/>
  <c r="C80" i="1" s="1"/>
  <c r="S77" i="1"/>
  <c r="S76" i="1"/>
  <c r="S75" i="1"/>
  <c r="U72" i="1"/>
  <c r="Q72" i="1"/>
  <c r="O72" i="1"/>
  <c r="M72" i="1"/>
  <c r="K72" i="1"/>
  <c r="I72" i="1"/>
  <c r="G72" i="1"/>
  <c r="E72" i="1"/>
  <c r="E82" i="1" s="1"/>
  <c r="C72" i="1"/>
  <c r="S71" i="1"/>
  <c r="S70" i="1"/>
  <c r="S69" i="1"/>
  <c r="S68" i="1"/>
  <c r="S72" i="1" s="1"/>
  <c r="S67" i="1"/>
  <c r="U64" i="1"/>
  <c r="Q64" i="1"/>
  <c r="Q82" i="1" s="1"/>
  <c r="O64" i="1"/>
  <c r="O82" i="1" s="1"/>
  <c r="M64" i="1"/>
  <c r="M82" i="1" s="1"/>
  <c r="K64" i="1"/>
  <c r="K82" i="1" s="1"/>
  <c r="I64" i="1"/>
  <c r="I82" i="1" s="1"/>
  <c r="G64" i="1"/>
  <c r="G82" i="1" s="1"/>
  <c r="E64" i="1"/>
  <c r="C64" i="1"/>
  <c r="S63" i="1"/>
  <c r="S62" i="1"/>
  <c r="S61" i="1"/>
  <c r="S60" i="1"/>
  <c r="S59" i="1"/>
  <c r="S58" i="1"/>
  <c r="S57" i="1"/>
  <c r="S56" i="1"/>
  <c r="S55" i="1"/>
  <c r="S54" i="1"/>
  <c r="S64" i="1" s="1"/>
  <c r="E50" i="1"/>
  <c r="C50" i="1"/>
  <c r="U48" i="1"/>
  <c r="Q48" i="1"/>
  <c r="O48" i="1"/>
  <c r="M48" i="1"/>
  <c r="K48" i="1"/>
  <c r="G48" i="1"/>
  <c r="E48" i="1"/>
  <c r="C48" i="1"/>
  <c r="S47" i="1"/>
  <c r="S46" i="1"/>
  <c r="S48" i="1" s="1"/>
  <c r="Q43" i="1"/>
  <c r="Q50" i="1" s="1"/>
  <c r="O43" i="1"/>
  <c r="M43" i="1"/>
  <c r="K43" i="1"/>
  <c r="G43" i="1"/>
  <c r="E43" i="1"/>
  <c r="C43" i="1"/>
  <c r="S42" i="1"/>
  <c r="S41" i="1"/>
  <c r="S43" i="1" s="1"/>
  <c r="U40" i="1"/>
  <c r="U41" i="1" s="1"/>
  <c r="U43" i="1" s="1"/>
  <c r="S40" i="1"/>
  <c r="S39" i="1"/>
  <c r="S38" i="1"/>
  <c r="S37" i="1"/>
  <c r="S36" i="1"/>
  <c r="S35" i="1"/>
  <c r="S34" i="1"/>
  <c r="U30" i="1"/>
  <c r="S30" i="1"/>
  <c r="Q30" i="1"/>
  <c r="O30" i="1"/>
  <c r="M30" i="1"/>
  <c r="K30" i="1"/>
  <c r="G30" i="1"/>
  <c r="E30" i="1"/>
  <c r="C30" i="1"/>
  <c r="S29" i="1"/>
  <c r="S28" i="1"/>
  <c r="S27" i="1"/>
  <c r="U23" i="1"/>
  <c r="U50" i="1" s="1"/>
  <c r="Q23" i="1"/>
  <c r="O23" i="1"/>
  <c r="O50" i="1" s="1"/>
  <c r="M23" i="1"/>
  <c r="M50" i="1" s="1"/>
  <c r="K23" i="1"/>
  <c r="K50" i="1" s="1"/>
  <c r="I23" i="1"/>
  <c r="I50" i="1" s="1"/>
  <c r="G23" i="1"/>
  <c r="G50" i="1" s="1"/>
  <c r="E23" i="1"/>
  <c r="C23" i="1"/>
  <c r="S22" i="1"/>
  <c r="S21" i="1"/>
  <c r="S20" i="1"/>
  <c r="S19" i="1"/>
  <c r="S18" i="1"/>
  <c r="S17" i="1"/>
  <c r="S16" i="1"/>
  <c r="S15" i="1"/>
  <c r="S14" i="1"/>
  <c r="S23" i="1" s="1"/>
  <c r="S13" i="1"/>
  <c r="S12" i="1"/>
  <c r="S11" i="1"/>
  <c r="S50" i="1" l="1"/>
  <c r="C82" i="1"/>
  <c r="S78" i="1"/>
  <c r="S80" i="1" s="1"/>
  <c r="S82" i="1" s="1"/>
</calcChain>
</file>

<file path=xl/sharedStrings.xml><?xml version="1.0" encoding="utf-8"?>
<sst xmlns="http://schemas.openxmlformats.org/spreadsheetml/2006/main" count="70" uniqueCount="66">
  <si>
    <t>Associação Pinacoteca Arte e Cultura - APAC</t>
  </si>
  <si>
    <t>CNPJ - 96.290.846/0001-82</t>
  </si>
  <si>
    <t>Balanço Patrimonial - Consolidado</t>
  </si>
  <si>
    <t>Em 31 de Dezembro de 2019 e 31 de dezembro de 2018</t>
  </si>
  <si>
    <t>Em reais</t>
  </si>
  <si>
    <t>ADM</t>
  </si>
  <si>
    <t>FUNDO PATRONOS</t>
  </si>
  <si>
    <t>Gestão 01/2018</t>
  </si>
  <si>
    <t>PA2018</t>
  </si>
  <si>
    <t>PA2019</t>
  </si>
  <si>
    <t>PA20120</t>
  </si>
  <si>
    <t>PROAC 2019</t>
  </si>
  <si>
    <t>PROMAC 2019</t>
  </si>
  <si>
    <t>Consolidado 31/12/2019</t>
  </si>
  <si>
    <t>Ativo</t>
  </si>
  <si>
    <t>Circulante:</t>
  </si>
  <si>
    <t xml:space="preserve">Caixa e bancos </t>
  </si>
  <si>
    <t>Aplicações financeiras</t>
  </si>
  <si>
    <t xml:space="preserve">Contas a receber </t>
  </si>
  <si>
    <t>Contas a receber - governamental</t>
  </si>
  <si>
    <t>Adiantamentos</t>
  </si>
  <si>
    <t>Impostos a recuperar</t>
  </si>
  <si>
    <t>Obras de arte</t>
  </si>
  <si>
    <t>Provisão para doação ao acervo do Estado</t>
  </si>
  <si>
    <t>Estoques</t>
  </si>
  <si>
    <t xml:space="preserve">Provisão para perdas de estoques </t>
  </si>
  <si>
    <t>Despesas antecipadas</t>
  </si>
  <si>
    <t>Outros créditos a receber</t>
  </si>
  <si>
    <t>Não circulante:</t>
  </si>
  <si>
    <t>Realizável a longo prazo</t>
  </si>
  <si>
    <t>Depositos judiciais</t>
  </si>
  <si>
    <t>Investimentos</t>
  </si>
  <si>
    <t>Imobilizado</t>
  </si>
  <si>
    <t>Móveis e utensílios</t>
  </si>
  <si>
    <t>Máquinas e equipamentos</t>
  </si>
  <si>
    <t>Instalações, benfeitorias em edifícios de terceiros</t>
  </si>
  <si>
    <t>Equipamentos de informática</t>
  </si>
  <si>
    <t>Acessórios telefônicos</t>
  </si>
  <si>
    <t>Equipamentos fotográficos</t>
  </si>
  <si>
    <t>Benfeitoria em móveis de terceiros</t>
  </si>
  <si>
    <t>( - ) Depreciações acumuladas</t>
  </si>
  <si>
    <t>Intangível</t>
  </si>
  <si>
    <t>Direito de uso de software</t>
  </si>
  <si>
    <t>( - ) Amortizações acumuladas</t>
  </si>
  <si>
    <t>Passivo</t>
  </si>
  <si>
    <t>Fornecedores e contas a pagar</t>
  </si>
  <si>
    <t>Encargos sociais a pagar</t>
  </si>
  <si>
    <t>Impostos a pagar</t>
  </si>
  <si>
    <t>Salários a pagar</t>
  </si>
  <si>
    <t xml:space="preserve">Provisão para 13º salário, férias e encargos sociais </t>
  </si>
  <si>
    <t>Empréstimos e financiamentos</t>
  </si>
  <si>
    <t>Recursos do contrato de gestão</t>
  </si>
  <si>
    <t>Créditos de projetos a incorrer</t>
  </si>
  <si>
    <t>Total projetos realizados</t>
  </si>
  <si>
    <t>Projetos a realizar</t>
  </si>
  <si>
    <t>Não circulante</t>
  </si>
  <si>
    <t>Provisão para contigências</t>
  </si>
  <si>
    <t>Doações e subvenções a apropriar</t>
  </si>
  <si>
    <t>Fundo para contingências</t>
  </si>
  <si>
    <t>Fundo de reserva com restrição</t>
  </si>
  <si>
    <t>Patrimônio social:</t>
  </si>
  <si>
    <t>Patrimonio Social</t>
  </si>
  <si>
    <t>Fundo de reserva</t>
  </si>
  <si>
    <t>Fundo especial</t>
  </si>
  <si>
    <t>Superávit (déficit) dos exercícios</t>
  </si>
  <si>
    <t>Doações de imobilizado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</si>
</sst>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Courier New"/>
      <family val="3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1" xfId="0" applyFont="1" applyFill="1" applyBorder="1"/>
    <xf numFmtId="1" fontId="1" fillId="0" borderId="0" xfId="1" applyNumberFormat="1" applyFont="1" applyFill="1" applyBorder="1" applyAlignment="1">
      <alignment horizontal="center"/>
    </xf>
    <xf numFmtId="1" fontId="1" fillId="0" borderId="0" xfId="0" applyNumberFormat="1" applyFont="1"/>
    <xf numFmtId="14" fontId="3" fillId="0" borderId="0" xfId="0" applyNumberFormat="1" applyFont="1" applyAlignment="1">
      <alignment horizontal="right"/>
    </xf>
    <xf numFmtId="164" fontId="1" fillId="0" borderId="0" xfId="1" applyFont="1" applyFill="1" applyBorder="1"/>
    <xf numFmtId="0" fontId="3" fillId="0" borderId="0" xfId="0" applyFont="1" applyAlignment="1">
      <alignment horizontal="right"/>
    </xf>
    <xf numFmtId="164" fontId="3" fillId="0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4" fontId="1" fillId="0" borderId="0" xfId="1" applyFont="1" applyFill="1"/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left" indent="3"/>
    </xf>
    <xf numFmtId="39" fontId="1" fillId="0" borderId="0" xfId="0" applyNumberFormat="1" applyFont="1"/>
    <xf numFmtId="164" fontId="1" fillId="2" borderId="0" xfId="1" applyFont="1" applyFill="1"/>
    <xf numFmtId="0" fontId="1" fillId="0" borderId="0" xfId="0" applyFont="1" applyAlignment="1">
      <alignment horizontal="left" indent="1"/>
    </xf>
    <xf numFmtId="164" fontId="1" fillId="0" borderId="2" xfId="1" applyFont="1" applyFill="1" applyBorder="1"/>
    <xf numFmtId="164" fontId="1" fillId="2" borderId="2" xfId="1" applyFont="1" applyFill="1" applyBorder="1"/>
    <xf numFmtId="39" fontId="1" fillId="2" borderId="0" xfId="0" applyNumberFormat="1" applyFont="1" applyFill="1"/>
    <xf numFmtId="0" fontId="1" fillId="0" borderId="0" xfId="0" applyFont="1" applyAlignment="1">
      <alignment horizontal="left" indent="2"/>
    </xf>
    <xf numFmtId="0" fontId="1" fillId="0" borderId="0" xfId="2" applyFont="1" applyFill="1" applyAlignment="1">
      <alignment horizontal="left" indent="3"/>
    </xf>
    <xf numFmtId="164" fontId="1" fillId="2" borderId="3" xfId="1" applyFont="1" applyFill="1" applyBorder="1"/>
    <xf numFmtId="164" fontId="1" fillId="0" borderId="3" xfId="1" applyFont="1" applyFill="1" applyBorder="1"/>
    <xf numFmtId="164" fontId="1" fillId="0" borderId="4" xfId="1" applyFont="1" applyFill="1" applyBorder="1"/>
    <xf numFmtId="164" fontId="1" fillId="2" borderId="4" xfId="1" applyFont="1" applyFill="1" applyBorder="1"/>
    <xf numFmtId="164" fontId="7" fillId="0" borderId="0" xfId="1" applyFont="1" applyAlignment="1">
      <alignment horizontal="left"/>
    </xf>
    <xf numFmtId="4" fontId="0" fillId="0" borderId="0" xfId="0" applyNumberFormat="1" applyAlignment="1">
      <alignment horizontal="left"/>
    </xf>
    <xf numFmtId="164" fontId="1" fillId="2" borderId="0" xfId="1" applyFont="1" applyFill="1" applyBorder="1"/>
  </cellXfs>
  <cellStyles count="3">
    <cellStyle name="Normal" xfId="0" builtinId="0"/>
    <cellStyle name="Normal_Plan1" xfId="2" xr:uid="{E7B71C36-9410-4E57-8B62-4431009D66A2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35721</xdr:colOff>
      <xdr:row>0</xdr:row>
      <xdr:rowOff>39612</xdr:rowOff>
    </xdr:from>
    <xdr:to>
      <xdr:col>0</xdr:col>
      <xdr:colOff>1488281</xdr:colOff>
      <xdr:row>5</xdr:row>
      <xdr:rowOff>4698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61EE1A-6490-4505-A93E-6E5C04702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1" y="39612"/>
          <a:ext cx="1452560" cy="812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Fs%202019%20-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Contabilidade/2019/Relat&#243;rios/12.2019/Demonstrativo%20Fin%20Dezembro%202019%20-%20bas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2019"/>
      <sheetName val="DRE "/>
      <sheetName val="DFC"/>
    </sheetNames>
    <sheetDataSet>
      <sheetData sheetId="0"/>
      <sheetData sheetId="1">
        <row r="147">
          <cell r="JF147">
            <v>172179.6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2019"/>
      <sheetName val="DRE "/>
      <sheetName val="INDICES 352008"/>
      <sheetName val="INDICES001_2018"/>
      <sheetName val="INDICES APAC"/>
      <sheetName val="DOAR"/>
      <sheetName val="DOAR 352008"/>
      <sheetName val="DOAR-NELD"/>
      <sheetName val="DFC"/>
      <sheetName val="DFC DIREITO"/>
      <sheetName val="122019"/>
      <sheetName val="DOAR032014CGA"/>
      <sheetName val="DOAR122019"/>
      <sheetName val="DOAR032014NELD"/>
      <sheetName val="Dezembro"/>
      <sheetName val="AP-Total "/>
      <sheetName val="Resultado-Total"/>
      <sheetName val="Tabela Gerencial-DRE"/>
      <sheetName val="Gerencial-D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5946-BC9D-40CF-8136-F65B1737457B}">
  <dimension ref="A1:U95"/>
  <sheetViews>
    <sheetView showGridLines="0" showZeros="0" tabSelected="1" view="pageBreakPreview" topLeftCell="A4" zoomScale="70" zoomScaleNormal="80" zoomScaleSheetLayoutView="70" workbookViewId="0">
      <pane ySplit="4" topLeftCell="A36" activePane="bottomLeft" state="frozen"/>
      <selection activeCell="D89" sqref="D89:D91"/>
      <selection pane="bottomLeft" activeCell="B17" sqref="B17"/>
    </sheetView>
  </sheetViews>
  <sheetFormatPr defaultColWidth="9.140625" defaultRowHeight="12.75" x14ac:dyDescent="0.2"/>
  <cols>
    <col min="1" max="1" width="24" style="1" customWidth="1"/>
    <col min="2" max="2" width="30.42578125" style="1" customWidth="1"/>
    <col min="3" max="3" width="15.7109375" style="22" customWidth="1"/>
    <col min="4" max="4" width="1.85546875" style="1" customWidth="1"/>
    <col min="5" max="5" width="15.85546875" style="1" customWidth="1"/>
    <col min="6" max="6" width="1.85546875" style="1" customWidth="1"/>
    <col min="7" max="7" width="16.42578125" style="1" bestFit="1" customWidth="1"/>
    <col min="8" max="8" width="1.7109375" style="1" customWidth="1"/>
    <col min="9" max="9" width="16.42578125" style="1" customWidth="1"/>
    <col min="10" max="10" width="1.85546875" style="1" customWidth="1"/>
    <col min="11" max="11" width="15.7109375" style="1" customWidth="1"/>
    <col min="12" max="12" width="2.42578125" style="1" customWidth="1"/>
    <col min="13" max="13" width="15.7109375" style="1" customWidth="1"/>
    <col min="14" max="14" width="2.7109375" style="1" customWidth="1"/>
    <col min="15" max="15" width="15.7109375" style="1" customWidth="1"/>
    <col min="16" max="16" width="3" style="1" customWidth="1"/>
    <col min="17" max="17" width="15.85546875" style="1" customWidth="1"/>
    <col min="18" max="18" width="1.85546875" style="1" customWidth="1"/>
    <col min="19" max="19" width="16.42578125" style="3" customWidth="1"/>
    <col min="20" max="20" width="1.7109375" style="1" customWidth="1"/>
    <col min="21" max="21" width="15.85546875" style="1" bestFit="1" customWidth="1"/>
    <col min="22" max="16384" width="9.140625" style="1"/>
  </cols>
  <sheetData>
    <row r="1" spans="1:21" ht="15.75" x14ac:dyDescent="0.25">
      <c r="B1" s="2" t="s">
        <v>0</v>
      </c>
      <c r="C1" s="2"/>
    </row>
    <row r="2" spans="1:21" x14ac:dyDescent="0.2">
      <c r="A2" s="4"/>
      <c r="B2" s="4" t="s">
        <v>1</v>
      </c>
      <c r="C2" s="4"/>
    </row>
    <row r="3" spans="1:21" x14ac:dyDescent="0.2">
      <c r="A3" s="5"/>
      <c r="B3" s="5" t="s">
        <v>2</v>
      </c>
      <c r="C3" s="5"/>
    </row>
    <row r="4" spans="1:21" x14ac:dyDescent="0.2">
      <c r="A4" s="5"/>
      <c r="B4" s="5" t="s">
        <v>3</v>
      </c>
      <c r="C4" s="5"/>
    </row>
    <row r="5" spans="1:21" x14ac:dyDescent="0.2">
      <c r="A5" s="6"/>
      <c r="B5" s="6" t="s">
        <v>4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7"/>
      <c r="U5" s="7"/>
    </row>
    <row r="6" spans="1:21" ht="14.25" customHeight="1" x14ac:dyDescent="0.2">
      <c r="A6" s="5"/>
      <c r="B6" s="5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T6" s="10"/>
      <c r="U6" s="11"/>
    </row>
    <row r="7" spans="1:21" x14ac:dyDescent="0.2">
      <c r="A7" s="5"/>
      <c r="B7" s="5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T7" s="13"/>
    </row>
    <row r="8" spans="1:21" s="1" customFormat="1" ht="25.5" x14ac:dyDescent="0.2">
      <c r="A8" s="5"/>
      <c r="C8" s="14" t="s">
        <v>5</v>
      </c>
      <c r="D8" s="15"/>
      <c r="E8" s="16" t="s">
        <v>6</v>
      </c>
      <c r="F8" s="15"/>
      <c r="G8" s="16" t="s">
        <v>7</v>
      </c>
      <c r="H8" s="17"/>
      <c r="I8" s="14" t="s">
        <v>8</v>
      </c>
      <c r="J8" s="15"/>
      <c r="K8" s="14" t="s">
        <v>9</v>
      </c>
      <c r="L8" s="18"/>
      <c r="M8" s="14" t="s">
        <v>10</v>
      </c>
      <c r="N8" s="18"/>
      <c r="O8" s="16" t="s">
        <v>11</v>
      </c>
      <c r="P8" s="18"/>
      <c r="Q8" s="16" t="s">
        <v>12</v>
      </c>
      <c r="R8" s="15"/>
      <c r="S8" s="19" t="s">
        <v>13</v>
      </c>
      <c r="T8" s="15"/>
      <c r="U8" s="20">
        <v>43465</v>
      </c>
    </row>
    <row r="9" spans="1:21" s="1" customFormat="1" x14ac:dyDescent="0.2">
      <c r="A9" s="21" t="s">
        <v>14</v>
      </c>
      <c r="C9" s="22"/>
      <c r="S9" s="3"/>
    </row>
    <row r="10" spans="1:21" s="1" customFormat="1" x14ac:dyDescent="0.2">
      <c r="A10" s="23" t="s">
        <v>15</v>
      </c>
      <c r="C10" s="22"/>
      <c r="J10" s="22"/>
      <c r="K10" s="22"/>
      <c r="L10" s="22"/>
      <c r="M10" s="22"/>
      <c r="N10" s="22"/>
      <c r="O10" s="22"/>
      <c r="P10" s="22"/>
      <c r="Q10" s="22"/>
      <c r="S10" s="3"/>
    </row>
    <row r="11" spans="1:21" s="1" customFormat="1" x14ac:dyDescent="0.2">
      <c r="A11" s="24" t="s">
        <v>16</v>
      </c>
      <c r="C11" s="12">
        <v>38275.870000000003</v>
      </c>
      <c r="D11" s="25"/>
      <c r="E11" s="12">
        <v>14254.85</v>
      </c>
      <c r="F11" s="25"/>
      <c r="G11" s="12">
        <v>804728.60000000009</v>
      </c>
      <c r="H11" s="12"/>
      <c r="I11" s="12">
        <v>0</v>
      </c>
      <c r="J11" s="22"/>
      <c r="K11" s="12">
        <v>0</v>
      </c>
      <c r="L11" s="12"/>
      <c r="M11" s="12">
        <v>0</v>
      </c>
      <c r="N11" s="12"/>
      <c r="O11" s="12">
        <v>0</v>
      </c>
      <c r="P11" s="12"/>
      <c r="Q11" s="12">
        <v>0</v>
      </c>
      <c r="R11" s="25"/>
      <c r="S11" s="26">
        <f>SUM(C11:R11)</f>
        <v>857259.32000000007</v>
      </c>
      <c r="T11" s="25"/>
      <c r="U11" s="22">
        <v>5649725.2999999998</v>
      </c>
    </row>
    <row r="12" spans="1:21" s="1" customFormat="1" x14ac:dyDescent="0.2">
      <c r="A12" s="24" t="s">
        <v>17</v>
      </c>
      <c r="C12" s="12">
        <v>0</v>
      </c>
      <c r="D12" s="25"/>
      <c r="E12" s="12">
        <v>1276794.1100000001</v>
      </c>
      <c r="F12" s="25"/>
      <c r="G12" s="12">
        <v>3261248.29</v>
      </c>
      <c r="H12" s="12"/>
      <c r="I12" s="12">
        <v>0</v>
      </c>
      <c r="J12" s="22"/>
      <c r="K12" s="12">
        <v>6060932.3099999996</v>
      </c>
      <c r="L12" s="12"/>
      <c r="M12" s="12">
        <v>11684696.029999999</v>
      </c>
      <c r="N12" s="12"/>
      <c r="O12" s="12">
        <v>132474.38</v>
      </c>
      <c r="P12" s="12"/>
      <c r="Q12" s="12">
        <v>0</v>
      </c>
      <c r="R12" s="25"/>
      <c r="S12" s="26">
        <f>SUM(C12:R12)</f>
        <v>22416145.120000001</v>
      </c>
      <c r="T12" s="25"/>
      <c r="U12" s="22">
        <v>11225830.210000001</v>
      </c>
    </row>
    <row r="13" spans="1:21" s="1" customFormat="1" x14ac:dyDescent="0.2">
      <c r="A13" s="24" t="s">
        <v>18</v>
      </c>
      <c r="C13" s="12">
        <v>120000</v>
      </c>
      <c r="D13" s="25"/>
      <c r="E13" s="12">
        <v>0</v>
      </c>
      <c r="F13" s="25"/>
      <c r="G13" s="12">
        <v>182613.25</v>
      </c>
      <c r="H13" s="12"/>
      <c r="I13" s="12">
        <v>0</v>
      </c>
      <c r="J13" s="25"/>
      <c r="K13" s="12">
        <v>0</v>
      </c>
      <c r="L13" s="12"/>
      <c r="M13" s="12">
        <v>0</v>
      </c>
      <c r="N13" s="12"/>
      <c r="O13" s="12">
        <v>0</v>
      </c>
      <c r="P13" s="12"/>
      <c r="Q13" s="12">
        <v>0</v>
      </c>
      <c r="R13" s="25"/>
      <c r="S13" s="26">
        <f>SUM(C13:R13)</f>
        <v>302613.25</v>
      </c>
      <c r="T13" s="25"/>
      <c r="U13" s="22">
        <v>51316.86</v>
      </c>
    </row>
    <row r="14" spans="1:21" s="1" customFormat="1" x14ac:dyDescent="0.2">
      <c r="A14" s="24" t="s">
        <v>19</v>
      </c>
      <c r="C14" s="12">
        <v>0</v>
      </c>
      <c r="D14" s="25"/>
      <c r="E14" s="12">
        <v>0</v>
      </c>
      <c r="F14" s="25"/>
      <c r="G14" s="12">
        <v>0</v>
      </c>
      <c r="H14" s="12"/>
      <c r="I14" s="12">
        <v>0</v>
      </c>
      <c r="J14" s="25"/>
      <c r="K14" s="12">
        <v>0</v>
      </c>
      <c r="L14" s="12"/>
      <c r="M14" s="12">
        <v>0</v>
      </c>
      <c r="N14" s="12"/>
      <c r="O14" s="12">
        <v>0</v>
      </c>
      <c r="P14" s="12"/>
      <c r="Q14" s="12">
        <v>0</v>
      </c>
      <c r="R14" s="25"/>
      <c r="S14" s="26">
        <f>SUM(C14:R14)</f>
        <v>0</v>
      </c>
      <c r="T14" s="25"/>
      <c r="U14" s="22">
        <v>0</v>
      </c>
    </row>
    <row r="15" spans="1:21" s="1" customFormat="1" x14ac:dyDescent="0.2">
      <c r="A15" s="24" t="s">
        <v>20</v>
      </c>
      <c r="C15" s="12">
        <v>0</v>
      </c>
      <c r="D15" s="25"/>
      <c r="E15" s="12">
        <v>250</v>
      </c>
      <c r="F15" s="25"/>
      <c r="G15" s="12">
        <v>387459.44</v>
      </c>
      <c r="H15" s="12"/>
      <c r="I15" s="12">
        <v>0</v>
      </c>
      <c r="J15" s="25"/>
      <c r="K15" s="12">
        <v>15094.33</v>
      </c>
      <c r="L15" s="12"/>
      <c r="M15" s="12">
        <v>0</v>
      </c>
      <c r="N15" s="12"/>
      <c r="O15" s="12">
        <v>3500</v>
      </c>
      <c r="P15" s="12"/>
      <c r="Q15" s="12">
        <v>0</v>
      </c>
      <c r="R15" s="25"/>
      <c r="S15" s="26">
        <f>SUM(C15:R15)</f>
        <v>406303.77</v>
      </c>
      <c r="T15" s="25"/>
      <c r="U15" s="22">
        <v>488660.35000000003</v>
      </c>
    </row>
    <row r="16" spans="1:21" s="1" customFormat="1" x14ac:dyDescent="0.2">
      <c r="A16" s="24" t="s">
        <v>21</v>
      </c>
      <c r="C16" s="12">
        <v>0</v>
      </c>
      <c r="D16" s="25"/>
      <c r="E16" s="12">
        <v>0</v>
      </c>
      <c r="F16" s="25"/>
      <c r="G16" s="12">
        <v>339.22</v>
      </c>
      <c r="H16" s="12"/>
      <c r="I16" s="12">
        <v>0</v>
      </c>
      <c r="J16" s="25"/>
      <c r="K16" s="12">
        <v>0</v>
      </c>
      <c r="L16" s="12"/>
      <c r="M16" s="12">
        <v>0</v>
      </c>
      <c r="N16" s="12"/>
      <c r="O16" s="12">
        <v>0</v>
      </c>
      <c r="P16" s="12"/>
      <c r="Q16" s="12">
        <v>0</v>
      </c>
      <c r="R16" s="25"/>
      <c r="S16" s="26">
        <f>SUM(C16:R16)</f>
        <v>339.22</v>
      </c>
      <c r="T16" s="25"/>
      <c r="U16" s="22">
        <v>0</v>
      </c>
    </row>
    <row r="17" spans="1:21" s="1" customFormat="1" x14ac:dyDescent="0.2">
      <c r="A17" s="24" t="s">
        <v>22</v>
      </c>
      <c r="C17" s="12">
        <v>0</v>
      </c>
      <c r="D17" s="25"/>
      <c r="E17" s="12">
        <v>0</v>
      </c>
      <c r="F17" s="25"/>
      <c r="G17" s="12">
        <v>0</v>
      </c>
      <c r="H17" s="12"/>
      <c r="I17" s="12">
        <v>0</v>
      </c>
      <c r="J17" s="25"/>
      <c r="K17" s="12">
        <v>0</v>
      </c>
      <c r="L17" s="12"/>
      <c r="M17" s="12">
        <v>0</v>
      </c>
      <c r="N17" s="12"/>
      <c r="O17" s="12">
        <v>0</v>
      </c>
      <c r="P17" s="12"/>
      <c r="Q17" s="12">
        <v>0</v>
      </c>
      <c r="R17" s="25"/>
      <c r="S17" s="26">
        <f>SUM(C17:R17)</f>
        <v>0</v>
      </c>
      <c r="T17" s="25"/>
      <c r="U17" s="22">
        <v>1048900</v>
      </c>
    </row>
    <row r="18" spans="1:21" s="1" customFormat="1" x14ac:dyDescent="0.2">
      <c r="A18" s="24" t="s">
        <v>23</v>
      </c>
      <c r="C18" s="12">
        <v>0</v>
      </c>
      <c r="D18" s="25"/>
      <c r="E18" s="12">
        <v>0</v>
      </c>
      <c r="F18" s="25"/>
      <c r="G18" s="12">
        <v>0</v>
      </c>
      <c r="H18" s="12"/>
      <c r="I18" s="12">
        <v>0</v>
      </c>
      <c r="J18" s="25"/>
      <c r="K18" s="12">
        <v>0</v>
      </c>
      <c r="L18" s="12"/>
      <c r="M18" s="12">
        <v>0</v>
      </c>
      <c r="N18" s="12"/>
      <c r="O18" s="12">
        <v>0</v>
      </c>
      <c r="P18" s="12"/>
      <c r="Q18" s="12">
        <v>0</v>
      </c>
      <c r="R18" s="25"/>
      <c r="S18" s="26">
        <f>SUM(C18:R18)</f>
        <v>0</v>
      </c>
      <c r="T18" s="25"/>
      <c r="U18" s="22">
        <v>-1048900</v>
      </c>
    </row>
    <row r="19" spans="1:21" s="1" customFormat="1" x14ac:dyDescent="0.2">
      <c r="A19" s="24" t="s">
        <v>24</v>
      </c>
      <c r="C19" s="12">
        <v>0</v>
      </c>
      <c r="D19" s="25"/>
      <c r="E19" s="12">
        <v>0</v>
      </c>
      <c r="F19" s="25"/>
      <c r="G19" s="12">
        <v>208263.12000000011</v>
      </c>
      <c r="H19" s="12"/>
      <c r="I19" s="12">
        <v>0</v>
      </c>
      <c r="J19" s="25"/>
      <c r="K19" s="12">
        <v>0</v>
      </c>
      <c r="L19" s="12"/>
      <c r="M19" s="12">
        <v>0</v>
      </c>
      <c r="N19" s="12"/>
      <c r="O19" s="12">
        <v>0</v>
      </c>
      <c r="P19" s="12"/>
      <c r="Q19" s="12">
        <v>0</v>
      </c>
      <c r="R19" s="25"/>
      <c r="S19" s="26">
        <f>SUM(C19:R19)</f>
        <v>208263.12000000011</v>
      </c>
      <c r="T19" s="25"/>
      <c r="U19" s="22">
        <v>405006.62000000011</v>
      </c>
    </row>
    <row r="20" spans="1:21" s="1" customFormat="1" hidden="1" x14ac:dyDescent="0.2">
      <c r="A20" s="24" t="s">
        <v>25</v>
      </c>
      <c r="C20" s="12">
        <v>0</v>
      </c>
      <c r="D20" s="25"/>
      <c r="E20" s="12">
        <v>0</v>
      </c>
      <c r="F20" s="25"/>
      <c r="G20" s="12">
        <v>0</v>
      </c>
      <c r="H20" s="12"/>
      <c r="I20" s="12">
        <v>0</v>
      </c>
      <c r="J20" s="25"/>
      <c r="K20" s="12">
        <v>0</v>
      </c>
      <c r="L20" s="12"/>
      <c r="M20" s="12">
        <v>0</v>
      </c>
      <c r="N20" s="12"/>
      <c r="O20" s="12">
        <v>0</v>
      </c>
      <c r="P20" s="12"/>
      <c r="Q20" s="12">
        <v>0</v>
      </c>
      <c r="R20" s="25"/>
      <c r="S20" s="26">
        <f>SUM(C20:R20)</f>
        <v>0</v>
      </c>
      <c r="T20" s="25"/>
      <c r="U20" s="22">
        <v>0</v>
      </c>
    </row>
    <row r="21" spans="1:21" s="1" customFormat="1" x14ac:dyDescent="0.2">
      <c r="A21" s="24" t="s">
        <v>26</v>
      </c>
      <c r="C21" s="12">
        <v>0</v>
      </c>
      <c r="D21" s="25"/>
      <c r="E21" s="12">
        <v>0</v>
      </c>
      <c r="F21" s="25"/>
      <c r="G21" s="12">
        <v>46304.15</v>
      </c>
      <c r="H21" s="12"/>
      <c r="I21" s="12">
        <v>0</v>
      </c>
      <c r="J21" s="25"/>
      <c r="K21" s="12">
        <v>0</v>
      </c>
      <c r="L21" s="12"/>
      <c r="M21" s="12">
        <v>0</v>
      </c>
      <c r="N21" s="12"/>
      <c r="O21" s="12">
        <v>0</v>
      </c>
      <c r="P21" s="12"/>
      <c r="Q21" s="12">
        <v>0</v>
      </c>
      <c r="R21" s="25"/>
      <c r="S21" s="26">
        <f>SUM(C21:R21)</f>
        <v>46304.15</v>
      </c>
      <c r="T21" s="25"/>
      <c r="U21" s="22">
        <v>38436.47</v>
      </c>
    </row>
    <row r="22" spans="1:21" s="1" customFormat="1" hidden="1" x14ac:dyDescent="0.2">
      <c r="A22" s="24" t="s">
        <v>27</v>
      </c>
      <c r="C22" s="12">
        <v>0</v>
      </c>
      <c r="D22" s="25"/>
      <c r="E22" s="12">
        <v>0</v>
      </c>
      <c r="F22" s="25"/>
      <c r="G22" s="12">
        <v>0</v>
      </c>
      <c r="H22" s="12"/>
      <c r="I22" s="12"/>
      <c r="J22" s="25"/>
      <c r="K22" s="12">
        <v>0</v>
      </c>
      <c r="L22" s="12"/>
      <c r="M22" s="12"/>
      <c r="N22" s="12"/>
      <c r="O22" s="12"/>
      <c r="P22" s="12"/>
      <c r="Q22" s="12"/>
      <c r="R22" s="25"/>
      <c r="S22" s="26">
        <f>SUM(C22:R22)</f>
        <v>0</v>
      </c>
      <c r="T22" s="25"/>
      <c r="U22" s="22">
        <v>0</v>
      </c>
    </row>
    <row r="23" spans="1:21" s="1" customFormat="1" x14ac:dyDescent="0.2">
      <c r="A23" s="27"/>
      <c r="C23" s="28">
        <f>SUM(C11:C22)</f>
        <v>158275.87</v>
      </c>
      <c r="D23" s="25"/>
      <c r="E23" s="28">
        <f>SUM(E11:E22)</f>
        <v>1291298.9600000002</v>
      </c>
      <c r="F23" s="25"/>
      <c r="G23" s="28">
        <f>SUM(G11:G22)</f>
        <v>4890956.0700000012</v>
      </c>
      <c r="H23" s="12"/>
      <c r="I23" s="28">
        <f>SUM(I11:I22)</f>
        <v>0</v>
      </c>
      <c r="J23" s="25"/>
      <c r="K23" s="28">
        <f>SUM(K11:K22)</f>
        <v>6076026.6399999997</v>
      </c>
      <c r="L23" s="12"/>
      <c r="M23" s="28">
        <f>SUM(M11:M22)</f>
        <v>11684696.029999999</v>
      </c>
      <c r="N23" s="12"/>
      <c r="O23" s="28">
        <f>SUM(O11:O22)</f>
        <v>135974.38</v>
      </c>
      <c r="P23" s="12"/>
      <c r="Q23" s="28">
        <f>SUM(Q11:Q22)</f>
        <v>0</v>
      </c>
      <c r="R23" s="25"/>
      <c r="S23" s="29">
        <f>SUM(S11:S22)</f>
        <v>24237227.949999999</v>
      </c>
      <c r="T23" s="25"/>
      <c r="U23" s="28">
        <f>SUM(U11:U22)</f>
        <v>17858975.810000002</v>
      </c>
    </row>
    <row r="24" spans="1:21" s="1" customFormat="1" x14ac:dyDescent="0.2">
      <c r="A24" s="27"/>
      <c r="C24" s="22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30"/>
      <c r="T24" s="25"/>
      <c r="U24" s="25"/>
    </row>
    <row r="25" spans="1:21" s="1" customFormat="1" ht="15" customHeight="1" x14ac:dyDescent="0.2">
      <c r="A25" s="23" t="s">
        <v>28</v>
      </c>
      <c r="C25" s="2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30"/>
      <c r="T25" s="25"/>
      <c r="U25" s="25"/>
    </row>
    <row r="26" spans="1:21" s="1" customFormat="1" x14ac:dyDescent="0.2">
      <c r="A26" s="31" t="s">
        <v>29</v>
      </c>
      <c r="C26" s="12">
        <v>0</v>
      </c>
      <c r="D26" s="25"/>
      <c r="E26" s="12">
        <v>0</v>
      </c>
      <c r="F26" s="25"/>
      <c r="G26" s="12">
        <v>0</v>
      </c>
      <c r="H26" s="25"/>
      <c r="I26" s="12">
        <v>0</v>
      </c>
      <c r="J26" s="25"/>
      <c r="K26" s="12">
        <v>0</v>
      </c>
      <c r="L26" s="12"/>
      <c r="M26" s="12">
        <v>0</v>
      </c>
      <c r="N26" s="12"/>
      <c r="O26" s="12">
        <v>0</v>
      </c>
      <c r="P26" s="25"/>
      <c r="Q26" s="12">
        <v>0</v>
      </c>
      <c r="R26" s="25"/>
      <c r="S26" s="30"/>
      <c r="T26" s="25"/>
      <c r="U26" s="25"/>
    </row>
    <row r="27" spans="1:21" s="1" customFormat="1" x14ac:dyDescent="0.2">
      <c r="A27" s="24" t="s">
        <v>17</v>
      </c>
      <c r="C27" s="12">
        <v>1834472.52</v>
      </c>
      <c r="D27" s="25"/>
      <c r="E27" s="12">
        <v>0</v>
      </c>
      <c r="F27" s="25"/>
      <c r="G27" s="12">
        <v>1587203.04</v>
      </c>
      <c r="H27" s="12"/>
      <c r="I27" s="12">
        <v>0</v>
      </c>
      <c r="J27" s="12"/>
      <c r="K27" s="12">
        <v>0</v>
      </c>
      <c r="L27" s="12"/>
      <c r="M27" s="12">
        <v>0</v>
      </c>
      <c r="N27" s="12"/>
      <c r="O27" s="12">
        <v>0</v>
      </c>
      <c r="P27" s="12"/>
      <c r="Q27" s="12">
        <v>0</v>
      </c>
      <c r="R27" s="12"/>
      <c r="S27" s="26">
        <f>SUM(C27:R27)</f>
        <v>3421675.56</v>
      </c>
      <c r="T27" s="25"/>
      <c r="U27" s="12">
        <v>2770005.51</v>
      </c>
    </row>
    <row r="28" spans="1:21" s="1" customFormat="1" hidden="1" x14ac:dyDescent="0.2">
      <c r="A28" s="24" t="s">
        <v>20</v>
      </c>
      <c r="C28" s="12">
        <v>0</v>
      </c>
      <c r="D28" s="25"/>
      <c r="E28" s="12">
        <v>0</v>
      </c>
      <c r="F28" s="25"/>
      <c r="G28" s="12">
        <v>0</v>
      </c>
      <c r="H28" s="12"/>
      <c r="I28" s="12">
        <v>0</v>
      </c>
      <c r="J28" s="12"/>
      <c r="K28" s="12">
        <v>0</v>
      </c>
      <c r="L28" s="12"/>
      <c r="M28" s="12">
        <v>0</v>
      </c>
      <c r="N28" s="12"/>
      <c r="O28" s="12">
        <v>0</v>
      </c>
      <c r="P28" s="12"/>
      <c r="Q28" s="12">
        <v>0</v>
      </c>
      <c r="R28" s="12"/>
      <c r="S28" s="26">
        <f>SUM(C28:R28)</f>
        <v>0</v>
      </c>
      <c r="T28" s="25"/>
      <c r="U28" s="22">
        <v>0</v>
      </c>
    </row>
    <row r="29" spans="1:21" s="1" customFormat="1" x14ac:dyDescent="0.2">
      <c r="A29" s="24" t="s">
        <v>30</v>
      </c>
      <c r="C29" s="12">
        <v>0</v>
      </c>
      <c r="D29" s="25"/>
      <c r="E29" s="12">
        <v>0</v>
      </c>
      <c r="F29" s="25"/>
      <c r="G29" s="12">
        <v>11257.1</v>
      </c>
      <c r="H29" s="12"/>
      <c r="I29" s="12">
        <v>0</v>
      </c>
      <c r="J29" s="12"/>
      <c r="K29" s="12">
        <v>0</v>
      </c>
      <c r="L29" s="12"/>
      <c r="M29" s="12">
        <v>0</v>
      </c>
      <c r="N29" s="12"/>
      <c r="O29" s="12">
        <v>0</v>
      </c>
      <c r="P29" s="12"/>
      <c r="Q29" s="12">
        <v>0</v>
      </c>
      <c r="R29" s="12"/>
      <c r="S29" s="26">
        <f>SUM(C29:R29)</f>
        <v>11257.1</v>
      </c>
      <c r="T29" s="25"/>
      <c r="U29" s="22">
        <v>11257.1</v>
      </c>
    </row>
    <row r="30" spans="1:21" s="1" customFormat="1" x14ac:dyDescent="0.2">
      <c r="A30" s="24"/>
      <c r="C30" s="28">
        <f>SUM(C27:C29)</f>
        <v>1834472.52</v>
      </c>
      <c r="D30" s="25"/>
      <c r="E30" s="28">
        <f>SUM(E27:E29)</f>
        <v>0</v>
      </c>
      <c r="F30" s="25"/>
      <c r="G30" s="28">
        <f>SUM(G27:G29)</f>
        <v>1598460.1400000001</v>
      </c>
      <c r="H30" s="12"/>
      <c r="I30" s="28"/>
      <c r="J30" s="25"/>
      <c r="K30" s="28">
        <f>SUM(K27:K29)</f>
        <v>0</v>
      </c>
      <c r="L30" s="12"/>
      <c r="M30" s="28">
        <f>SUM(M27:M29)</f>
        <v>0</v>
      </c>
      <c r="N30" s="12"/>
      <c r="O30" s="28">
        <f>SUM(O27:O29)</f>
        <v>0</v>
      </c>
      <c r="P30" s="12"/>
      <c r="Q30" s="28">
        <f>SUM(Q27:Q29)</f>
        <v>0</v>
      </c>
      <c r="R30" s="25"/>
      <c r="S30" s="29">
        <f>SUM(S27:S29)</f>
        <v>3432932.66</v>
      </c>
      <c r="T30" s="25"/>
      <c r="U30" s="28">
        <f>SUM(U27:U29)</f>
        <v>2781262.61</v>
      </c>
    </row>
    <row r="31" spans="1:21" s="1" customFormat="1" x14ac:dyDescent="0.2">
      <c r="A31" s="31"/>
      <c r="C31" s="22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30"/>
      <c r="T31" s="25"/>
      <c r="U31" s="25"/>
    </row>
    <row r="32" spans="1:21" s="1" customFormat="1" x14ac:dyDescent="0.2">
      <c r="A32" s="31" t="s">
        <v>31</v>
      </c>
      <c r="C32" s="22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30"/>
      <c r="T32" s="25"/>
      <c r="U32" s="25"/>
    </row>
    <row r="33" spans="1:21" s="1" customFormat="1" x14ac:dyDescent="0.2">
      <c r="A33" s="31" t="s">
        <v>32</v>
      </c>
      <c r="C33" s="22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30"/>
      <c r="T33" s="25"/>
      <c r="U33" s="25"/>
    </row>
    <row r="34" spans="1:21" s="1" customFormat="1" x14ac:dyDescent="0.2">
      <c r="A34" s="24" t="s">
        <v>33</v>
      </c>
      <c r="C34" s="12">
        <v>1423418.42</v>
      </c>
      <c r="D34" s="25"/>
      <c r="E34" s="12">
        <v>0</v>
      </c>
      <c r="F34" s="25"/>
      <c r="G34" s="12">
        <v>852492.58</v>
      </c>
      <c r="H34" s="12"/>
      <c r="I34" s="12">
        <v>0</v>
      </c>
      <c r="J34" s="25"/>
      <c r="K34" s="12">
        <v>8167.06</v>
      </c>
      <c r="L34" s="12"/>
      <c r="M34" s="12">
        <v>0</v>
      </c>
      <c r="N34" s="12"/>
      <c r="O34" s="12">
        <v>0</v>
      </c>
      <c r="P34" s="12"/>
      <c r="Q34" s="12">
        <v>0</v>
      </c>
      <c r="R34" s="25"/>
      <c r="S34" s="26">
        <f>SUM(C34:R34)</f>
        <v>2284078.06</v>
      </c>
      <c r="T34" s="25"/>
      <c r="U34" s="22">
        <v>2196226.71</v>
      </c>
    </row>
    <row r="35" spans="1:21" s="1" customFormat="1" x14ac:dyDescent="0.2">
      <c r="A35" s="24" t="s">
        <v>34</v>
      </c>
      <c r="C35" s="12">
        <v>460537.63</v>
      </c>
      <c r="D35" s="25"/>
      <c r="E35" s="12">
        <v>0</v>
      </c>
      <c r="F35" s="25"/>
      <c r="G35" s="12">
        <v>783228.76</v>
      </c>
      <c r="H35" s="12"/>
      <c r="I35" s="12">
        <v>0</v>
      </c>
      <c r="J35" s="25"/>
      <c r="K35" s="12">
        <v>30320.04</v>
      </c>
      <c r="L35" s="12"/>
      <c r="M35" s="12">
        <v>0</v>
      </c>
      <c r="N35" s="12"/>
      <c r="O35" s="12">
        <v>0</v>
      </c>
      <c r="P35" s="12"/>
      <c r="Q35" s="12">
        <v>0</v>
      </c>
      <c r="R35" s="25"/>
      <c r="S35" s="26">
        <f>SUM(C35:R35)</f>
        <v>1274086.4300000002</v>
      </c>
      <c r="T35" s="25"/>
      <c r="U35" s="22">
        <v>1186104.0900000001</v>
      </c>
    </row>
    <row r="36" spans="1:21" s="1" customFormat="1" x14ac:dyDescent="0.2">
      <c r="A36" s="24" t="s">
        <v>35</v>
      </c>
      <c r="C36" s="12">
        <v>361207.95</v>
      </c>
      <c r="D36" s="25"/>
      <c r="E36" s="12">
        <v>0</v>
      </c>
      <c r="F36" s="25"/>
      <c r="G36" s="12">
        <v>4243.96</v>
      </c>
      <c r="H36" s="12"/>
      <c r="I36" s="12">
        <v>0</v>
      </c>
      <c r="J36" s="25"/>
      <c r="K36" s="12">
        <v>749172.63</v>
      </c>
      <c r="L36" s="12"/>
      <c r="M36" s="12">
        <v>0</v>
      </c>
      <c r="N36" s="12"/>
      <c r="O36" s="12">
        <v>0</v>
      </c>
      <c r="P36" s="12"/>
      <c r="Q36" s="12">
        <v>0</v>
      </c>
      <c r="R36" s="25"/>
      <c r="S36" s="26">
        <f>SUM(C36:R36)</f>
        <v>1114624.54</v>
      </c>
      <c r="T36" s="25"/>
      <c r="U36" s="22">
        <v>361207.95</v>
      </c>
    </row>
    <row r="37" spans="1:21" s="1" customFormat="1" x14ac:dyDescent="0.2">
      <c r="A37" s="24" t="s">
        <v>36</v>
      </c>
      <c r="C37" s="12">
        <v>1139371.6499999999</v>
      </c>
      <c r="D37" s="25"/>
      <c r="E37" s="12">
        <v>0</v>
      </c>
      <c r="F37" s="25"/>
      <c r="G37" s="12">
        <v>163582.81</v>
      </c>
      <c r="H37" s="12"/>
      <c r="I37" s="12">
        <v>0</v>
      </c>
      <c r="J37" s="25"/>
      <c r="K37" s="12">
        <v>254309.97</v>
      </c>
      <c r="L37" s="12"/>
      <c r="M37" s="12">
        <v>0</v>
      </c>
      <c r="N37" s="12"/>
      <c r="O37" s="12">
        <v>0</v>
      </c>
      <c r="P37" s="12"/>
      <c r="Q37" s="12">
        <v>0</v>
      </c>
      <c r="R37" s="25"/>
      <c r="S37" s="26">
        <f>SUM(C37:R37)</f>
        <v>1557264.43</v>
      </c>
      <c r="T37" s="25"/>
      <c r="U37" s="22">
        <v>1239731.5299999998</v>
      </c>
    </row>
    <row r="38" spans="1:21" s="1" customFormat="1" x14ac:dyDescent="0.2">
      <c r="A38" s="24" t="s">
        <v>37</v>
      </c>
      <c r="C38" s="12">
        <v>0</v>
      </c>
      <c r="D38" s="25"/>
      <c r="E38" s="12">
        <v>0</v>
      </c>
      <c r="F38" s="25"/>
      <c r="G38" s="12">
        <v>88135.8</v>
      </c>
      <c r="H38" s="12"/>
      <c r="I38" s="12">
        <v>0</v>
      </c>
      <c r="J38" s="25"/>
      <c r="K38" s="12">
        <v>0</v>
      </c>
      <c r="L38" s="12"/>
      <c r="M38" s="12">
        <v>0</v>
      </c>
      <c r="N38" s="12"/>
      <c r="O38" s="12">
        <v>0</v>
      </c>
      <c r="P38" s="12"/>
      <c r="Q38" s="12">
        <v>0</v>
      </c>
      <c r="R38" s="25"/>
      <c r="S38" s="26">
        <f>SUM(C38:R38)</f>
        <v>88135.8</v>
      </c>
      <c r="T38" s="25"/>
      <c r="U38" s="22">
        <v>88135.8</v>
      </c>
    </row>
    <row r="39" spans="1:21" s="1" customFormat="1" x14ac:dyDescent="0.2">
      <c r="A39" s="24" t="s">
        <v>38</v>
      </c>
      <c r="C39" s="12">
        <v>41549.199999999997</v>
      </c>
      <c r="D39" s="25"/>
      <c r="E39" s="12">
        <v>0</v>
      </c>
      <c r="F39" s="25"/>
      <c r="G39" s="12">
        <v>49110.53</v>
      </c>
      <c r="H39" s="12"/>
      <c r="I39" s="12">
        <v>0</v>
      </c>
      <c r="J39" s="25"/>
      <c r="K39" s="12">
        <v>0</v>
      </c>
      <c r="L39" s="12"/>
      <c r="M39" s="12">
        <v>0</v>
      </c>
      <c r="N39" s="12"/>
      <c r="O39" s="12">
        <v>0</v>
      </c>
      <c r="P39" s="12"/>
      <c r="Q39" s="12">
        <v>0</v>
      </c>
      <c r="R39" s="25"/>
      <c r="S39" s="26">
        <f>SUM(C39:R39)</f>
        <v>90659.73</v>
      </c>
      <c r="T39" s="25"/>
      <c r="U39" s="22">
        <v>75787.199999999997</v>
      </c>
    </row>
    <row r="40" spans="1:21" s="1" customFormat="1" hidden="1" x14ac:dyDescent="0.2">
      <c r="A40" s="32" t="s">
        <v>39</v>
      </c>
      <c r="C40" s="12">
        <v>0</v>
      </c>
      <c r="D40" s="25"/>
      <c r="E40" s="12">
        <v>0</v>
      </c>
      <c r="F40" s="25"/>
      <c r="G40" s="12">
        <v>0</v>
      </c>
      <c r="H40" s="12"/>
      <c r="I40" s="12">
        <v>0</v>
      </c>
      <c r="J40" s="25"/>
      <c r="K40" s="12">
        <v>0</v>
      </c>
      <c r="L40" s="12"/>
      <c r="M40" s="12">
        <v>0</v>
      </c>
      <c r="N40" s="12"/>
      <c r="O40" s="12">
        <v>0</v>
      </c>
      <c r="P40" s="12"/>
      <c r="Q40" s="12">
        <v>0</v>
      </c>
      <c r="R40" s="25"/>
      <c r="S40" s="26">
        <f>SUM(C40:R40)</f>
        <v>0</v>
      </c>
      <c r="T40" s="25"/>
      <c r="U40" s="22" t="e">
        <f>#REF!</f>
        <v>#REF!</v>
      </c>
    </row>
    <row r="41" spans="1:21" s="1" customFormat="1" x14ac:dyDescent="0.2">
      <c r="A41" s="24"/>
      <c r="C41" s="12">
        <v>0</v>
      </c>
      <c r="D41" s="25"/>
      <c r="E41" s="12">
        <v>0</v>
      </c>
      <c r="F41" s="25"/>
      <c r="G41" s="12">
        <v>0</v>
      </c>
      <c r="H41" s="12"/>
      <c r="I41" s="12">
        <v>0</v>
      </c>
      <c r="J41" s="25"/>
      <c r="K41" s="12">
        <v>0</v>
      </c>
      <c r="L41" s="12"/>
      <c r="M41" s="12">
        <v>0</v>
      </c>
      <c r="N41" s="12"/>
      <c r="O41" s="12">
        <v>0</v>
      </c>
      <c r="P41" s="12"/>
      <c r="Q41" s="12">
        <v>0</v>
      </c>
      <c r="R41" s="25"/>
      <c r="S41" s="33">
        <f>SUM(S34:S39)</f>
        <v>6408848.9900000002</v>
      </c>
      <c r="T41" s="25"/>
      <c r="U41" s="34" t="e">
        <f>SUM(U34:U40)</f>
        <v>#REF!</v>
      </c>
    </row>
    <row r="42" spans="1:21" s="1" customFormat="1" x14ac:dyDescent="0.2">
      <c r="A42" s="24" t="s">
        <v>40</v>
      </c>
      <c r="C42" s="12">
        <v>-3330842.8500000006</v>
      </c>
      <c r="D42" s="25"/>
      <c r="E42" s="12">
        <v>0</v>
      </c>
      <c r="F42" s="25"/>
      <c r="G42" s="12">
        <v>-1597434.7900000003</v>
      </c>
      <c r="H42" s="12"/>
      <c r="I42" s="12">
        <v>0</v>
      </c>
      <c r="J42" s="25"/>
      <c r="K42" s="12">
        <v>-109843.63</v>
      </c>
      <c r="L42" s="12"/>
      <c r="M42" s="12">
        <v>0</v>
      </c>
      <c r="N42" s="12"/>
      <c r="O42" s="12">
        <v>0</v>
      </c>
      <c r="P42" s="12"/>
      <c r="Q42" s="12">
        <v>0</v>
      </c>
      <c r="R42" s="25"/>
      <c r="S42" s="26">
        <f>SUM(C42:R42)</f>
        <v>-5038121.2700000005</v>
      </c>
      <c r="T42" s="25"/>
      <c r="U42" s="22">
        <v>-4163981.66</v>
      </c>
    </row>
    <row r="43" spans="1:21" s="1" customFormat="1" x14ac:dyDescent="0.2">
      <c r="A43" s="27"/>
      <c r="C43" s="28">
        <f>SUM(C34:C42)</f>
        <v>95241.999999999534</v>
      </c>
      <c r="D43" s="25"/>
      <c r="E43" s="28">
        <f>SUM(E34:E42)</f>
        <v>0</v>
      </c>
      <c r="F43" s="25"/>
      <c r="G43" s="28">
        <f>SUM(G34:G42)</f>
        <v>343359.64999999967</v>
      </c>
      <c r="H43" s="12"/>
      <c r="I43" s="28"/>
      <c r="J43" s="25"/>
      <c r="K43" s="28">
        <f>SUM(K34:K42)</f>
        <v>932126.07</v>
      </c>
      <c r="L43" s="12"/>
      <c r="M43" s="28">
        <f>SUM(M34:M42)</f>
        <v>0</v>
      </c>
      <c r="N43" s="12"/>
      <c r="O43" s="28">
        <f>SUM(O34:O42)</f>
        <v>0</v>
      </c>
      <c r="P43" s="12"/>
      <c r="Q43" s="28">
        <f>SUM(Q34:Q42)</f>
        <v>0</v>
      </c>
      <c r="R43" s="25"/>
      <c r="S43" s="29">
        <f>SUM(S41:S42)</f>
        <v>1370727.7199999997</v>
      </c>
      <c r="T43" s="25"/>
      <c r="U43" s="28" t="e">
        <f>SUM(U41:U42)</f>
        <v>#REF!</v>
      </c>
    </row>
    <row r="44" spans="1:21" s="1" customFormat="1" x14ac:dyDescent="0.2">
      <c r="A44" s="24"/>
      <c r="C44" s="12"/>
      <c r="D44" s="25"/>
      <c r="E44" s="12"/>
      <c r="F44" s="25"/>
      <c r="G44" s="12"/>
      <c r="H44" s="12"/>
      <c r="I44" s="12"/>
      <c r="J44" s="25"/>
      <c r="K44" s="12"/>
      <c r="L44" s="12"/>
      <c r="M44" s="12"/>
      <c r="N44" s="12"/>
      <c r="O44" s="12"/>
      <c r="P44" s="12"/>
      <c r="Q44" s="25"/>
      <c r="R44" s="25"/>
      <c r="S44" s="26"/>
      <c r="T44" s="25"/>
      <c r="U44" s="22"/>
    </row>
    <row r="45" spans="1:21" s="1" customFormat="1" x14ac:dyDescent="0.2">
      <c r="A45" s="31" t="s">
        <v>41</v>
      </c>
      <c r="C45" s="12"/>
      <c r="D45" s="25"/>
      <c r="E45" s="12"/>
      <c r="F45" s="25"/>
      <c r="G45" s="12"/>
      <c r="H45" s="12"/>
      <c r="I45" s="12"/>
      <c r="J45" s="25"/>
      <c r="K45" s="12"/>
      <c r="L45" s="12"/>
      <c r="M45" s="12"/>
      <c r="N45" s="12"/>
      <c r="O45" s="12"/>
      <c r="P45" s="12"/>
      <c r="Q45" s="25"/>
      <c r="R45" s="25"/>
      <c r="S45" s="26"/>
      <c r="T45" s="25"/>
      <c r="U45" s="22"/>
    </row>
    <row r="46" spans="1:21" s="1" customFormat="1" x14ac:dyDescent="0.2">
      <c r="A46" s="24" t="s">
        <v>42</v>
      </c>
      <c r="C46" s="12">
        <v>339434.35</v>
      </c>
      <c r="D46" s="25"/>
      <c r="E46" s="12">
        <v>0</v>
      </c>
      <c r="F46" s="25"/>
      <c r="G46" s="12">
        <v>98775.65</v>
      </c>
      <c r="H46" s="12"/>
      <c r="I46" s="12">
        <v>0</v>
      </c>
      <c r="J46" s="25"/>
      <c r="K46" s="12">
        <v>112422.07</v>
      </c>
      <c r="L46" s="12"/>
      <c r="M46" s="12">
        <v>0</v>
      </c>
      <c r="N46" s="12"/>
      <c r="O46" s="12">
        <v>0</v>
      </c>
      <c r="P46" s="12"/>
      <c r="Q46" s="12">
        <v>0</v>
      </c>
      <c r="R46" s="25"/>
      <c r="S46" s="26">
        <f>SUM(C46:R46)</f>
        <v>550632.07000000007</v>
      </c>
      <c r="T46" s="25"/>
      <c r="U46" s="22">
        <v>428737.81999999995</v>
      </c>
    </row>
    <row r="47" spans="1:21" s="1" customFormat="1" x14ac:dyDescent="0.2">
      <c r="A47" s="24" t="s">
        <v>43</v>
      </c>
      <c r="C47" s="12">
        <v>-310626.68</v>
      </c>
      <c r="D47" s="25"/>
      <c r="E47" s="12">
        <v>0</v>
      </c>
      <c r="F47" s="25"/>
      <c r="G47" s="12">
        <v>-88504.76</v>
      </c>
      <c r="H47" s="12"/>
      <c r="I47" s="12">
        <v>0</v>
      </c>
      <c r="J47" s="25"/>
      <c r="K47" s="12">
        <v>-11264.29</v>
      </c>
      <c r="L47" s="12"/>
      <c r="M47" s="12">
        <v>0</v>
      </c>
      <c r="N47" s="12"/>
      <c r="O47" s="12">
        <v>0</v>
      </c>
      <c r="P47" s="12"/>
      <c r="Q47" s="12">
        <v>0</v>
      </c>
      <c r="R47" s="25"/>
      <c r="S47" s="26">
        <f>SUM(C47:R47)</f>
        <v>-410395.73</v>
      </c>
      <c r="T47" s="25"/>
      <c r="U47" s="22">
        <v>-381919.38</v>
      </c>
    </row>
    <row r="48" spans="1:21" s="1" customFormat="1" x14ac:dyDescent="0.2">
      <c r="A48" s="24"/>
      <c r="C48" s="28">
        <f>SUM(C46:C47)</f>
        <v>28807.669999999984</v>
      </c>
      <c r="D48" s="25"/>
      <c r="E48" s="28">
        <f>SUM(E46:E47)</f>
        <v>0</v>
      </c>
      <c r="F48" s="25"/>
      <c r="G48" s="28">
        <f>SUM(G46:G47)</f>
        <v>10270.89</v>
      </c>
      <c r="H48" s="12"/>
      <c r="I48" s="28"/>
      <c r="J48" s="25"/>
      <c r="K48" s="28">
        <f>SUM(K46:K47)</f>
        <v>101157.78</v>
      </c>
      <c r="L48" s="12"/>
      <c r="M48" s="28">
        <f>SUM(M46:M47)</f>
        <v>0</v>
      </c>
      <c r="N48" s="12"/>
      <c r="O48" s="28">
        <f>SUM(O46:O47)</f>
        <v>0</v>
      </c>
      <c r="P48" s="12"/>
      <c r="Q48" s="28">
        <f>SUM(Q46:Q47)</f>
        <v>0</v>
      </c>
      <c r="R48" s="25"/>
      <c r="S48" s="29">
        <f>SUM(S46:S47)</f>
        <v>140236.34000000008</v>
      </c>
      <c r="T48" s="25"/>
      <c r="U48" s="28">
        <f>SUM(U46:U47)</f>
        <v>46818.439999999944</v>
      </c>
    </row>
    <row r="49" spans="1:21" s="1" customFormat="1" x14ac:dyDescent="0.2">
      <c r="C49" s="2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30"/>
      <c r="T49" s="25"/>
      <c r="U49" s="25"/>
    </row>
    <row r="50" spans="1:21" s="1" customFormat="1" ht="13.5" thickBot="1" x14ac:dyDescent="0.25">
      <c r="C50" s="35">
        <f>C23+C30+C43+C48</f>
        <v>2116798.0599999996</v>
      </c>
      <c r="D50" s="25"/>
      <c r="E50" s="35">
        <f>E23+E30+E43+E48</f>
        <v>1291298.9600000002</v>
      </c>
      <c r="F50" s="25"/>
      <c r="G50" s="35">
        <f>G23+G30+G43+G48</f>
        <v>6843046.75</v>
      </c>
      <c r="H50" s="12"/>
      <c r="I50" s="35">
        <f>I23</f>
        <v>0</v>
      </c>
      <c r="J50" s="25"/>
      <c r="K50" s="35">
        <f>K23+K30+K43+K48</f>
        <v>7109310.4900000002</v>
      </c>
      <c r="L50" s="12"/>
      <c r="M50" s="35">
        <f>M23+M30+M43+M48</f>
        <v>11684696.029999999</v>
      </c>
      <c r="N50" s="12"/>
      <c r="O50" s="35">
        <f>O23+O30+O43+O48</f>
        <v>135974.38</v>
      </c>
      <c r="P50" s="12"/>
      <c r="Q50" s="35">
        <f>Q23+Q30+Q43+Q48</f>
        <v>0</v>
      </c>
      <c r="R50" s="25"/>
      <c r="S50" s="36">
        <f>SUM(S23+S30+S43+S48)</f>
        <v>29181124.669999998</v>
      </c>
      <c r="T50" s="25"/>
      <c r="U50" s="35" t="e">
        <f>U23+U30+U43+U48</f>
        <v>#REF!</v>
      </c>
    </row>
    <row r="51" spans="1:21" s="1" customFormat="1" ht="13.5" thickTop="1" x14ac:dyDescent="0.2">
      <c r="C51" s="37"/>
      <c r="D51" s="25"/>
      <c r="E51" s="25"/>
      <c r="F51" s="25"/>
      <c r="G51" s="37"/>
      <c r="H51" s="37"/>
      <c r="I51" s="37"/>
      <c r="J51" s="25"/>
      <c r="K51" s="37"/>
      <c r="L51" s="37"/>
      <c r="M51" s="37"/>
      <c r="N51" s="37"/>
      <c r="O51" s="37"/>
      <c r="P51" s="37"/>
      <c r="Q51" s="25"/>
      <c r="R51" s="25"/>
      <c r="S51" s="38"/>
      <c r="T51" s="25"/>
      <c r="U51" s="25"/>
    </row>
    <row r="52" spans="1:21" s="1" customFormat="1" x14ac:dyDescent="0.2">
      <c r="A52" s="21" t="s">
        <v>44</v>
      </c>
      <c r="C52" s="2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30"/>
      <c r="T52" s="25"/>
      <c r="U52" s="25"/>
    </row>
    <row r="53" spans="1:21" s="1" customFormat="1" x14ac:dyDescent="0.2">
      <c r="A53" s="23" t="s">
        <v>15</v>
      </c>
      <c r="C53" s="2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30"/>
      <c r="T53" s="25"/>
      <c r="U53" s="25"/>
    </row>
    <row r="54" spans="1:21" s="1" customFormat="1" x14ac:dyDescent="0.2">
      <c r="A54" s="24" t="s">
        <v>45</v>
      </c>
      <c r="C54" s="12">
        <v>2152.6</v>
      </c>
      <c r="D54" s="25"/>
      <c r="E54" s="12">
        <v>72746.98</v>
      </c>
      <c r="F54" s="12"/>
      <c r="G54" s="12">
        <v>577510.09000000008</v>
      </c>
      <c r="H54" s="12"/>
      <c r="I54" s="12">
        <v>0</v>
      </c>
      <c r="J54" s="25"/>
      <c r="K54" s="12">
        <v>551172.6</v>
      </c>
      <c r="L54" s="12"/>
      <c r="M54" s="12">
        <v>0</v>
      </c>
      <c r="N54" s="12"/>
      <c r="O54" s="12">
        <v>36055.279999999999</v>
      </c>
      <c r="P54" s="12"/>
      <c r="Q54" s="12">
        <v>0</v>
      </c>
      <c r="R54" s="25"/>
      <c r="S54" s="26">
        <f t="shared" ref="S54:S63" si="0">SUM(C54:R54)</f>
        <v>1239637.55</v>
      </c>
      <c r="T54" s="25"/>
      <c r="U54" s="22">
        <v>1849713</v>
      </c>
    </row>
    <row r="55" spans="1:21" s="1" customFormat="1" x14ac:dyDescent="0.2">
      <c r="A55" s="24" t="s">
        <v>46</v>
      </c>
      <c r="C55" s="12">
        <v>38.42</v>
      </c>
      <c r="D55" s="25"/>
      <c r="E55" s="12">
        <v>0</v>
      </c>
      <c r="F55" s="12"/>
      <c r="G55" s="12">
        <v>542643.68999999994</v>
      </c>
      <c r="H55" s="12"/>
      <c r="I55" s="12">
        <v>0</v>
      </c>
      <c r="J55" s="25"/>
      <c r="K55" s="12">
        <v>59679.28</v>
      </c>
      <c r="L55" s="12"/>
      <c r="M55" s="12">
        <v>9.7200000000000006</v>
      </c>
      <c r="N55" s="12"/>
      <c r="O55" s="12">
        <v>2.95</v>
      </c>
      <c r="P55" s="12"/>
      <c r="Q55" s="12">
        <v>0</v>
      </c>
      <c r="R55" s="25"/>
      <c r="S55" s="26">
        <f t="shared" si="0"/>
        <v>602374.05999999994</v>
      </c>
      <c r="T55" s="25"/>
      <c r="U55" s="22">
        <v>441230.91000000003</v>
      </c>
    </row>
    <row r="56" spans="1:21" s="1" customFormat="1" x14ac:dyDescent="0.2">
      <c r="A56" s="24" t="s">
        <v>47</v>
      </c>
      <c r="C56" s="12">
        <v>6236.45</v>
      </c>
      <c r="D56" s="25"/>
      <c r="E56" s="12">
        <v>158.96</v>
      </c>
      <c r="F56" s="12"/>
      <c r="G56" s="12">
        <v>1300624.6599999999</v>
      </c>
      <c r="H56" s="12"/>
      <c r="I56" s="12">
        <v>0</v>
      </c>
      <c r="J56" s="25"/>
      <c r="K56" s="12">
        <v>23156.569999999996</v>
      </c>
      <c r="L56" s="12"/>
      <c r="M56" s="12">
        <v>59.84</v>
      </c>
      <c r="N56" s="12"/>
      <c r="O56" s="12">
        <v>2215.65</v>
      </c>
      <c r="P56" s="12"/>
      <c r="Q56" s="12">
        <v>0</v>
      </c>
      <c r="R56" s="25"/>
      <c r="S56" s="26">
        <f t="shared" si="0"/>
        <v>1332452.1299999999</v>
      </c>
      <c r="T56" s="25"/>
      <c r="U56" s="22">
        <v>1200825.0999999999</v>
      </c>
    </row>
    <row r="57" spans="1:21" s="1" customFormat="1" x14ac:dyDescent="0.2">
      <c r="A57" s="24" t="s">
        <v>48</v>
      </c>
      <c r="C57" s="12">
        <v>0</v>
      </c>
      <c r="D57" s="25"/>
      <c r="E57" s="12">
        <v>0</v>
      </c>
      <c r="F57" s="12"/>
      <c r="G57" s="12">
        <v>464479.95</v>
      </c>
      <c r="H57" s="12"/>
      <c r="I57" s="12">
        <v>0</v>
      </c>
      <c r="J57" s="25"/>
      <c r="K57" s="12">
        <v>80947.72</v>
      </c>
      <c r="L57" s="12"/>
      <c r="M57" s="12">
        <v>0</v>
      </c>
      <c r="N57" s="12"/>
      <c r="O57" s="12">
        <v>0</v>
      </c>
      <c r="P57" s="12"/>
      <c r="Q57" s="12">
        <v>0</v>
      </c>
      <c r="R57" s="25"/>
      <c r="S57" s="26">
        <f t="shared" si="0"/>
        <v>545427.67000000004</v>
      </c>
      <c r="T57" s="25"/>
      <c r="U57" s="22">
        <v>526863.89</v>
      </c>
    </row>
    <row r="58" spans="1:21" s="1" customFormat="1" x14ac:dyDescent="0.2">
      <c r="A58" s="24" t="s">
        <v>49</v>
      </c>
      <c r="C58" s="12">
        <v>0</v>
      </c>
      <c r="D58" s="25"/>
      <c r="E58" s="12">
        <v>0</v>
      </c>
      <c r="F58" s="12"/>
      <c r="G58" s="12">
        <v>1219577.8399999999</v>
      </c>
      <c r="H58" s="12"/>
      <c r="I58" s="12">
        <v>0</v>
      </c>
      <c r="J58" s="25"/>
      <c r="K58" s="12">
        <v>37092.979999999996</v>
      </c>
      <c r="L58" s="12"/>
      <c r="M58" s="12">
        <v>0</v>
      </c>
      <c r="N58" s="12"/>
      <c r="O58" s="12">
        <v>0</v>
      </c>
      <c r="P58" s="12"/>
      <c r="Q58" s="12">
        <v>0</v>
      </c>
      <c r="R58" s="25"/>
      <c r="S58" s="26">
        <f t="shared" si="0"/>
        <v>1256670.8199999998</v>
      </c>
      <c r="T58" s="25"/>
      <c r="U58" s="22">
        <v>1215138.7600000002</v>
      </c>
    </row>
    <row r="59" spans="1:21" s="1" customFormat="1" hidden="1" x14ac:dyDescent="0.2">
      <c r="A59" s="24" t="s">
        <v>50</v>
      </c>
      <c r="C59" s="12">
        <v>0</v>
      </c>
      <c r="D59" s="25"/>
      <c r="E59" s="12">
        <v>0</v>
      </c>
      <c r="F59" s="12"/>
      <c r="G59" s="12">
        <v>0</v>
      </c>
      <c r="H59" s="12"/>
      <c r="I59" s="12">
        <v>0</v>
      </c>
      <c r="J59" s="25"/>
      <c r="K59" s="12">
        <v>0</v>
      </c>
      <c r="L59" s="12"/>
      <c r="M59" s="12">
        <v>0</v>
      </c>
      <c r="N59" s="12"/>
      <c r="O59" s="12">
        <v>0</v>
      </c>
      <c r="P59" s="12"/>
      <c r="Q59" s="12">
        <v>0</v>
      </c>
      <c r="R59" s="25"/>
      <c r="S59" s="26">
        <f t="shared" si="0"/>
        <v>0</v>
      </c>
      <c r="T59" s="25"/>
      <c r="U59" s="22">
        <v>0</v>
      </c>
    </row>
    <row r="60" spans="1:21" s="1" customFormat="1" x14ac:dyDescent="0.2">
      <c r="A60" s="24" t="s">
        <v>51</v>
      </c>
      <c r="C60" s="12">
        <v>0</v>
      </c>
      <c r="D60" s="25"/>
      <c r="E60" s="12">
        <v>0</v>
      </c>
      <c r="F60" s="12"/>
      <c r="G60" s="12">
        <v>717484.76000000164</v>
      </c>
      <c r="H60" s="12"/>
      <c r="I60" s="12">
        <v>0</v>
      </c>
      <c r="J60" s="25"/>
      <c r="K60" s="12">
        <v>0</v>
      </c>
      <c r="L60" s="12"/>
      <c r="M60" s="12">
        <v>0</v>
      </c>
      <c r="N60" s="12"/>
      <c r="O60" s="12">
        <v>0</v>
      </c>
      <c r="P60" s="12"/>
      <c r="Q60" s="12">
        <v>0</v>
      </c>
      <c r="R60" s="25"/>
      <c r="S60" s="26">
        <f>SUM(C60:R60)</f>
        <v>717484.76000000164</v>
      </c>
      <c r="T60" s="25"/>
      <c r="U60" s="22">
        <v>1125631.5300000049</v>
      </c>
    </row>
    <row r="61" spans="1:21" s="1" customFormat="1" hidden="1" x14ac:dyDescent="0.2">
      <c r="A61" s="24" t="s">
        <v>52</v>
      </c>
      <c r="C61" s="12">
        <v>0</v>
      </c>
      <c r="D61" s="25"/>
      <c r="E61" s="12">
        <v>0</v>
      </c>
      <c r="F61" s="12"/>
      <c r="G61" s="12">
        <v>0</v>
      </c>
      <c r="H61" s="12"/>
      <c r="I61" s="12">
        <v>0</v>
      </c>
      <c r="J61" s="25"/>
      <c r="K61" s="12">
        <v>0</v>
      </c>
      <c r="L61" s="12"/>
      <c r="M61" s="12">
        <v>0</v>
      </c>
      <c r="N61" s="12"/>
      <c r="O61" s="12">
        <v>0</v>
      </c>
      <c r="P61" s="12"/>
      <c r="Q61" s="12">
        <v>0</v>
      </c>
      <c r="R61" s="25"/>
      <c r="S61" s="26">
        <f t="shared" si="0"/>
        <v>0</v>
      </c>
      <c r="T61" s="25"/>
      <c r="U61" s="22">
        <v>0</v>
      </c>
    </row>
    <row r="62" spans="1:21" s="1" customFormat="1" x14ac:dyDescent="0.2">
      <c r="A62" s="24" t="s">
        <v>53</v>
      </c>
      <c r="C62" s="12">
        <v>0</v>
      </c>
      <c r="D62" s="25"/>
      <c r="E62" s="12">
        <v>-5880630.2000000002</v>
      </c>
      <c r="F62" s="12"/>
      <c r="G62" s="12">
        <v>0</v>
      </c>
      <c r="H62" s="12"/>
      <c r="I62" s="12">
        <v>-8392118.3200000003</v>
      </c>
      <c r="J62" s="25"/>
      <c r="K62" s="12">
        <v>-7338257.5099999998</v>
      </c>
      <c r="L62" s="12"/>
      <c r="M62" s="12">
        <v>0</v>
      </c>
      <c r="N62" s="12"/>
      <c r="O62" s="12">
        <v>-398946.25</v>
      </c>
      <c r="P62" s="12"/>
      <c r="Q62" s="12">
        <v>-72472.55</v>
      </c>
      <c r="R62" s="25"/>
      <c r="S62" s="26">
        <f>SUM(C62:R62)</f>
        <v>-22082424.830000002</v>
      </c>
      <c r="T62" s="25"/>
      <c r="U62" s="22">
        <v>-21406603.080000002</v>
      </c>
    </row>
    <row r="63" spans="1:21" s="1" customFormat="1" x14ac:dyDescent="0.2">
      <c r="A63" s="24" t="s">
        <v>54</v>
      </c>
      <c r="C63" s="12">
        <v>0</v>
      </c>
      <c r="D63" s="25"/>
      <c r="E63" s="12">
        <v>7099023.2199999997</v>
      </c>
      <c r="F63" s="12"/>
      <c r="G63" s="12">
        <v>0</v>
      </c>
      <c r="H63" s="12"/>
      <c r="I63" s="12">
        <v>8392118.3200000003</v>
      </c>
      <c r="J63" s="25"/>
      <c r="K63" s="12">
        <v>12662235</v>
      </c>
      <c r="L63" s="12"/>
      <c r="M63" s="12">
        <v>11684626.469999999</v>
      </c>
      <c r="N63" s="12"/>
      <c r="O63" s="12">
        <v>496646.75</v>
      </c>
      <c r="P63" s="12"/>
      <c r="Q63" s="12">
        <v>72472.55</v>
      </c>
      <c r="R63" s="25"/>
      <c r="S63" s="26">
        <f t="shared" si="0"/>
        <v>40407122.309999995</v>
      </c>
      <c r="T63" s="25"/>
      <c r="U63" s="22">
        <v>32982449.050000004</v>
      </c>
    </row>
    <row r="64" spans="1:21" s="1" customFormat="1" x14ac:dyDescent="0.2">
      <c r="A64" s="31"/>
      <c r="C64" s="28">
        <f>SUM(C54:C63)</f>
        <v>8427.4699999999993</v>
      </c>
      <c r="D64" s="25"/>
      <c r="E64" s="28">
        <f>SUM(E54:E63)</f>
        <v>1291298.96</v>
      </c>
      <c r="F64" s="25"/>
      <c r="G64" s="28">
        <f>SUM(G54:G63)</f>
        <v>4822320.9900000021</v>
      </c>
      <c r="H64" s="12"/>
      <c r="I64" s="28">
        <f>SUM(I54:I63)</f>
        <v>0</v>
      </c>
      <c r="J64" s="25"/>
      <c r="K64" s="28">
        <f>SUM(K54:K63)</f>
        <v>6076026.6400000006</v>
      </c>
      <c r="L64" s="12"/>
      <c r="M64" s="28">
        <f>SUM(M54:M63)</f>
        <v>11684696.029999999</v>
      </c>
      <c r="N64" s="12"/>
      <c r="O64" s="28">
        <f>SUM(O54:O63)</f>
        <v>135974.38</v>
      </c>
      <c r="P64" s="12"/>
      <c r="Q64" s="28">
        <f>SUM(Q54:Q63)</f>
        <v>0</v>
      </c>
      <c r="R64" s="25"/>
      <c r="S64" s="29">
        <f>SUM(S54:S63)</f>
        <v>24018744.469999995</v>
      </c>
      <c r="T64" s="25"/>
      <c r="U64" s="28">
        <f>SUM(U54:U63)</f>
        <v>17935249.160000008</v>
      </c>
    </row>
    <row r="65" spans="1:21" s="1" customFormat="1" x14ac:dyDescent="0.2">
      <c r="A65" s="31"/>
      <c r="C65" s="12"/>
      <c r="D65" s="25"/>
      <c r="E65" s="12"/>
      <c r="F65" s="25"/>
      <c r="G65" s="12"/>
      <c r="H65" s="12"/>
      <c r="I65" s="12"/>
      <c r="J65" s="25"/>
      <c r="K65" s="12"/>
      <c r="L65" s="12"/>
      <c r="M65" s="12"/>
      <c r="N65" s="12"/>
      <c r="O65" s="12"/>
      <c r="P65" s="12"/>
      <c r="Q65" s="25"/>
      <c r="R65" s="25"/>
      <c r="S65" s="39"/>
      <c r="T65" s="25"/>
      <c r="U65" s="12"/>
    </row>
    <row r="66" spans="1:21" s="1" customFormat="1" x14ac:dyDescent="0.2">
      <c r="A66" s="23" t="s">
        <v>55</v>
      </c>
      <c r="C66" s="12"/>
      <c r="D66" s="25"/>
      <c r="E66" s="12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30"/>
      <c r="T66" s="25"/>
      <c r="U66" s="25"/>
    </row>
    <row r="67" spans="1:21" s="1" customFormat="1" x14ac:dyDescent="0.2">
      <c r="A67" s="24" t="s">
        <v>56</v>
      </c>
      <c r="C67" s="12">
        <v>388269.93</v>
      </c>
      <c r="D67" s="25"/>
      <c r="E67" s="12">
        <v>0</v>
      </c>
      <c r="F67" s="25"/>
      <c r="G67" s="12">
        <v>79892.179999999993</v>
      </c>
      <c r="H67" s="12"/>
      <c r="I67" s="12">
        <v>0</v>
      </c>
      <c r="J67" s="25"/>
      <c r="K67" s="12">
        <v>0</v>
      </c>
      <c r="L67" s="12"/>
      <c r="M67" s="12">
        <v>0</v>
      </c>
      <c r="N67" s="12"/>
      <c r="O67" s="12">
        <v>0</v>
      </c>
      <c r="P67" s="12"/>
      <c r="Q67" s="12">
        <v>0</v>
      </c>
      <c r="R67" s="25"/>
      <c r="S67" s="26">
        <f>SUM(C67:R67)</f>
        <v>468162.11</v>
      </c>
      <c r="T67" s="25"/>
      <c r="U67" s="22">
        <v>313765.39</v>
      </c>
    </row>
    <row r="68" spans="1:21" s="1" customFormat="1" x14ac:dyDescent="0.2">
      <c r="A68" s="24" t="s">
        <v>51</v>
      </c>
      <c r="C68" s="12">
        <v>0</v>
      </c>
      <c r="D68" s="25"/>
      <c r="E68" s="12">
        <v>0</v>
      </c>
      <c r="F68" s="25"/>
      <c r="G68" s="12">
        <v>40437.629999999997</v>
      </c>
      <c r="H68" s="12"/>
      <c r="I68" s="12">
        <v>0</v>
      </c>
      <c r="J68" s="25"/>
      <c r="K68" s="12">
        <v>0</v>
      </c>
      <c r="L68" s="12"/>
      <c r="M68" s="12">
        <v>0</v>
      </c>
      <c r="N68" s="12"/>
      <c r="O68" s="12">
        <v>0</v>
      </c>
      <c r="P68" s="12"/>
      <c r="Q68" s="12">
        <v>0</v>
      </c>
      <c r="R68" s="25"/>
      <c r="S68" s="26">
        <f>SUM(C68:R68)</f>
        <v>40437.629999999997</v>
      </c>
      <c r="T68" s="25"/>
      <c r="U68" s="12">
        <v>0</v>
      </c>
    </row>
    <row r="69" spans="1:21" s="1" customFormat="1" x14ac:dyDescent="0.2">
      <c r="A69" s="24" t="s">
        <v>57</v>
      </c>
      <c r="C69" s="12">
        <v>124049.67</v>
      </c>
      <c r="D69" s="25"/>
      <c r="E69" s="12">
        <v>0</v>
      </c>
      <c r="F69" s="25"/>
      <c r="G69" s="12">
        <v>353630.54</v>
      </c>
      <c r="H69" s="12"/>
      <c r="I69" s="12">
        <v>0</v>
      </c>
      <c r="J69" s="25"/>
      <c r="K69" s="12">
        <v>1033283.85</v>
      </c>
      <c r="L69" s="12"/>
      <c r="M69" s="12">
        <v>0</v>
      </c>
      <c r="N69" s="12"/>
      <c r="O69" s="12">
        <v>0</v>
      </c>
      <c r="P69" s="12"/>
      <c r="Q69" s="12">
        <v>0</v>
      </c>
      <c r="R69" s="25"/>
      <c r="S69" s="26">
        <f>SUM(C69:R69)</f>
        <v>1510964.06</v>
      </c>
      <c r="T69" s="25"/>
      <c r="U69" s="22">
        <v>1027492.6199999999</v>
      </c>
    </row>
    <row r="70" spans="1:21" s="1" customFormat="1" x14ac:dyDescent="0.2">
      <c r="A70" s="24" t="s">
        <v>58</v>
      </c>
      <c r="C70" s="12">
        <v>0</v>
      </c>
      <c r="D70" s="25"/>
      <c r="E70" s="12">
        <v>0</v>
      </c>
      <c r="F70" s="25"/>
      <c r="G70" s="12">
        <v>241056.57</v>
      </c>
      <c r="H70" s="12"/>
      <c r="I70" s="12">
        <v>0</v>
      </c>
      <c r="J70" s="25"/>
      <c r="K70" s="12">
        <v>0</v>
      </c>
      <c r="L70" s="12"/>
      <c r="M70" s="12">
        <v>0</v>
      </c>
      <c r="N70" s="12"/>
      <c r="O70" s="12">
        <v>0</v>
      </c>
      <c r="P70" s="12"/>
      <c r="Q70" s="12">
        <v>0</v>
      </c>
      <c r="R70" s="25"/>
      <c r="S70" s="26">
        <f>SUM(C70:R70)</f>
        <v>241056.57</v>
      </c>
      <c r="T70" s="25"/>
      <c r="U70" s="22">
        <v>25062.63</v>
      </c>
    </row>
    <row r="71" spans="1:21" s="1" customFormat="1" x14ac:dyDescent="0.2">
      <c r="A71" s="24" t="s">
        <v>59</v>
      </c>
      <c r="C71" s="12">
        <v>0</v>
      </c>
      <c r="D71" s="25"/>
      <c r="E71" s="12">
        <v>0</v>
      </c>
      <c r="F71" s="25"/>
      <c r="G71" s="12">
        <v>1305708.8400000001</v>
      </c>
      <c r="H71" s="12"/>
      <c r="I71" s="12">
        <v>0</v>
      </c>
      <c r="J71" s="25"/>
      <c r="K71" s="12">
        <v>0</v>
      </c>
      <c r="L71" s="12"/>
      <c r="M71" s="12">
        <v>0</v>
      </c>
      <c r="N71" s="12"/>
      <c r="O71" s="12">
        <v>0</v>
      </c>
      <c r="P71" s="12"/>
      <c r="Q71" s="12">
        <v>0</v>
      </c>
      <c r="R71" s="25"/>
      <c r="S71" s="26">
        <f>SUM(C71:R71)</f>
        <v>1305708.8400000001</v>
      </c>
      <c r="T71" s="25"/>
      <c r="U71" s="22">
        <v>944827.29</v>
      </c>
    </row>
    <row r="72" spans="1:21" s="1" customFormat="1" x14ac:dyDescent="0.2">
      <c r="A72" s="24"/>
      <c r="C72" s="28">
        <f>SUM(C67:C71)</f>
        <v>512319.6</v>
      </c>
      <c r="D72" s="25"/>
      <c r="E72" s="28">
        <f>SUM(E67:E71)</f>
        <v>0</v>
      </c>
      <c r="F72" s="25"/>
      <c r="G72" s="28">
        <f>SUM(G67:G71)</f>
        <v>2020725.76</v>
      </c>
      <c r="H72" s="12"/>
      <c r="I72" s="28">
        <f>SUM(I67:I71)</f>
        <v>0</v>
      </c>
      <c r="J72" s="25"/>
      <c r="K72" s="28">
        <f>SUM(K67:K71)</f>
        <v>1033283.85</v>
      </c>
      <c r="L72" s="12"/>
      <c r="M72" s="28">
        <f>SUM(M67:M71)</f>
        <v>0</v>
      </c>
      <c r="N72" s="12"/>
      <c r="O72" s="28">
        <f>SUM(O67:O71)</f>
        <v>0</v>
      </c>
      <c r="P72" s="12"/>
      <c r="Q72" s="28">
        <f>SUM(Q67:Q71)</f>
        <v>0</v>
      </c>
      <c r="R72" s="25"/>
      <c r="S72" s="29">
        <f>SUM(S67:S71)</f>
        <v>3566329.21</v>
      </c>
      <c r="T72" s="25"/>
      <c r="U72" s="28">
        <f>SUM(U67:U71)</f>
        <v>2311147.9299999997</v>
      </c>
    </row>
    <row r="73" spans="1:21" s="1" customFormat="1" x14ac:dyDescent="0.2">
      <c r="A73" s="27"/>
      <c r="C73" s="22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30"/>
      <c r="T73" s="25"/>
      <c r="U73" s="25"/>
    </row>
    <row r="74" spans="1:21" s="1" customFormat="1" x14ac:dyDescent="0.2">
      <c r="A74" s="23" t="s">
        <v>60</v>
      </c>
      <c r="C74" s="12">
        <v>0</v>
      </c>
      <c r="D74" s="25"/>
      <c r="E74" s="12">
        <v>0</v>
      </c>
      <c r="F74" s="25"/>
      <c r="G74" s="12">
        <v>0</v>
      </c>
      <c r="H74" s="25"/>
      <c r="I74" s="12">
        <v>0</v>
      </c>
      <c r="J74" s="25"/>
      <c r="K74" s="12">
        <v>0</v>
      </c>
      <c r="L74" s="12"/>
      <c r="M74" s="12"/>
      <c r="N74" s="12"/>
      <c r="O74" s="12">
        <v>0</v>
      </c>
      <c r="P74" s="25"/>
      <c r="Q74" s="12">
        <v>0</v>
      </c>
      <c r="R74" s="25"/>
      <c r="S74" s="30"/>
      <c r="T74" s="25"/>
      <c r="U74" s="25"/>
    </row>
    <row r="75" spans="1:21" s="1" customFormat="1" x14ac:dyDescent="0.2">
      <c r="A75" s="31" t="s">
        <v>61</v>
      </c>
      <c r="C75" s="12">
        <v>132250.76</v>
      </c>
      <c r="D75" s="25"/>
      <c r="E75" s="12">
        <v>0</v>
      </c>
      <c r="F75" s="25"/>
      <c r="G75" s="12">
        <v>0</v>
      </c>
      <c r="H75" s="12"/>
      <c r="I75" s="12">
        <v>0</v>
      </c>
      <c r="J75" s="25"/>
      <c r="K75" s="12">
        <v>0</v>
      </c>
      <c r="L75" s="12"/>
      <c r="M75" s="12">
        <v>0</v>
      </c>
      <c r="N75" s="12"/>
      <c r="O75" s="12">
        <v>0</v>
      </c>
      <c r="P75" s="12"/>
      <c r="Q75" s="12">
        <v>0</v>
      </c>
      <c r="R75" s="12"/>
      <c r="S75" s="26">
        <f>SUM(C75:R75)</f>
        <v>132250.76</v>
      </c>
      <c r="T75" s="25"/>
      <c r="U75" s="22">
        <v>132250.76</v>
      </c>
    </row>
    <row r="76" spans="1:21" s="1" customFormat="1" hidden="1" x14ac:dyDescent="0.2">
      <c r="A76" s="31" t="s">
        <v>62</v>
      </c>
      <c r="C76" s="12">
        <v>0</v>
      </c>
      <c r="D76" s="25"/>
      <c r="E76" s="12">
        <v>0</v>
      </c>
      <c r="F76" s="25"/>
      <c r="G76" s="12">
        <v>0</v>
      </c>
      <c r="H76" s="12"/>
      <c r="I76" s="12">
        <v>0</v>
      </c>
      <c r="J76" s="25"/>
      <c r="K76" s="12">
        <v>0</v>
      </c>
      <c r="L76" s="12"/>
      <c r="M76" s="12">
        <v>0</v>
      </c>
      <c r="N76" s="12"/>
      <c r="O76" s="12">
        <v>0</v>
      </c>
      <c r="P76" s="12"/>
      <c r="Q76" s="12">
        <v>0</v>
      </c>
      <c r="R76" s="12"/>
      <c r="S76" s="26">
        <f>SUM(C76:R76)</f>
        <v>0</v>
      </c>
      <c r="T76" s="25"/>
      <c r="U76" s="22">
        <v>0</v>
      </c>
    </row>
    <row r="77" spans="1:21" s="1" customFormat="1" x14ac:dyDescent="0.2">
      <c r="A77" s="31" t="s">
        <v>63</v>
      </c>
      <c r="C77" s="12">
        <v>1291620.6299999999</v>
      </c>
      <c r="D77" s="25"/>
      <c r="E77" s="12">
        <v>0</v>
      </c>
      <c r="F77" s="25"/>
      <c r="G77" s="12">
        <v>0</v>
      </c>
      <c r="H77" s="12"/>
      <c r="I77" s="12">
        <v>0</v>
      </c>
      <c r="J77" s="25"/>
      <c r="K77" s="12">
        <v>0</v>
      </c>
      <c r="L77" s="12"/>
      <c r="M77" s="12">
        <v>0</v>
      </c>
      <c r="N77" s="12"/>
      <c r="O77" s="12">
        <v>0</v>
      </c>
      <c r="P77" s="12"/>
      <c r="Q77" s="12">
        <v>0</v>
      </c>
      <c r="R77" s="12"/>
      <c r="S77" s="26">
        <f>SUM(C77:R77)</f>
        <v>1291620.6299999999</v>
      </c>
      <c r="T77" s="25"/>
      <c r="U77" s="22">
        <v>1291620.6299999999</v>
      </c>
    </row>
    <row r="78" spans="1:21" s="1" customFormat="1" x14ac:dyDescent="0.2">
      <c r="A78" s="31" t="s">
        <v>64</v>
      </c>
      <c r="C78" s="12">
        <f>'[1]DRE '!JF147</f>
        <v>172179.6</v>
      </c>
      <c r="D78" s="25"/>
      <c r="E78" s="12">
        <v>0</v>
      </c>
      <c r="F78" s="25"/>
      <c r="G78" s="12">
        <v>0</v>
      </c>
      <c r="H78" s="12"/>
      <c r="I78" s="12">
        <v>0</v>
      </c>
      <c r="J78" s="25"/>
      <c r="K78" s="12">
        <v>0</v>
      </c>
      <c r="L78" s="12"/>
      <c r="M78" s="12">
        <v>0</v>
      </c>
      <c r="N78" s="12"/>
      <c r="O78" s="12">
        <v>0</v>
      </c>
      <c r="P78" s="12"/>
      <c r="Q78" s="12">
        <v>0</v>
      </c>
      <c r="R78" s="25"/>
      <c r="S78" s="26">
        <f>SUM(C78:R78)</f>
        <v>172179.6</v>
      </c>
      <c r="T78" s="25"/>
      <c r="U78" s="22">
        <v>0</v>
      </c>
    </row>
    <row r="79" spans="1:21" s="1" customFormat="1" hidden="1" x14ac:dyDescent="0.2">
      <c r="A79" s="31" t="s">
        <v>65</v>
      </c>
      <c r="C79" s="12"/>
      <c r="D79" s="25"/>
      <c r="E79" s="25"/>
      <c r="F79" s="25"/>
      <c r="G79" s="25"/>
      <c r="H79" s="25"/>
      <c r="I79" s="25"/>
      <c r="J79" s="25"/>
      <c r="K79" s="12">
        <v>0</v>
      </c>
      <c r="L79" s="12"/>
      <c r="M79" s="12"/>
      <c r="N79" s="12"/>
      <c r="O79" s="12">
        <v>0</v>
      </c>
      <c r="P79" s="25"/>
      <c r="Q79" s="12">
        <v>0</v>
      </c>
      <c r="R79" s="25"/>
      <c r="S79" s="26" t="e">
        <f>#REF!+C79+E79+#REF!+#REF!+#REF!+#REF!+#REF!</f>
        <v>#REF!</v>
      </c>
      <c r="T79" s="25"/>
      <c r="U79" s="22" t="e">
        <f>#REF!</f>
        <v>#REF!</v>
      </c>
    </row>
    <row r="80" spans="1:21" s="1" customFormat="1" x14ac:dyDescent="0.2">
      <c r="A80" s="27"/>
      <c r="C80" s="28">
        <f>SUM(C75:C79)</f>
        <v>1596050.99</v>
      </c>
      <c r="D80" s="25"/>
      <c r="E80" s="28">
        <f>SUM(E75:E79)</f>
        <v>0</v>
      </c>
      <c r="F80" s="25"/>
      <c r="G80" s="28">
        <f>SUM(G75:G79)</f>
        <v>0</v>
      </c>
      <c r="H80" s="12"/>
      <c r="I80" s="28">
        <f>SUM(I75:I79)</f>
        <v>0</v>
      </c>
      <c r="J80" s="25"/>
      <c r="K80" s="28">
        <f>SUM(K75:K79)</f>
        <v>0</v>
      </c>
      <c r="L80" s="12"/>
      <c r="M80" s="28">
        <f>SUM(M75:M79)</f>
        <v>0</v>
      </c>
      <c r="N80" s="12"/>
      <c r="O80" s="28">
        <f>SUM(O75:O79)</f>
        <v>0</v>
      </c>
      <c r="P80" s="12"/>
      <c r="Q80" s="28">
        <f>SUM(Q75:Q79)</f>
        <v>0</v>
      </c>
      <c r="R80" s="25"/>
      <c r="S80" s="29">
        <f>SUM(S75:S78)</f>
        <v>1596050.99</v>
      </c>
      <c r="T80" s="25"/>
      <c r="U80" s="28">
        <f>SUM(U75:U78)</f>
        <v>1423871.39</v>
      </c>
    </row>
    <row r="81" spans="3:21" s="1" customFormat="1" x14ac:dyDescent="0.2">
      <c r="C81" s="22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30"/>
      <c r="T81" s="25"/>
      <c r="U81" s="25"/>
    </row>
    <row r="82" spans="3:21" s="1" customFormat="1" ht="13.5" thickBot="1" x14ac:dyDescent="0.25">
      <c r="C82" s="35">
        <f>ROUND(+C64+C72+C80,2)</f>
        <v>2116798.06</v>
      </c>
      <c r="D82" s="25"/>
      <c r="E82" s="35">
        <f>ROUND(+E64+E72+E80,2)</f>
        <v>1291298.96</v>
      </c>
      <c r="F82" s="25"/>
      <c r="G82" s="35">
        <f>ROUND(+G64+G72+G80,2)</f>
        <v>6843046.75</v>
      </c>
      <c r="H82" s="12"/>
      <c r="I82" s="35">
        <f>ROUND(+I64+I72+I80,2)</f>
        <v>0</v>
      </c>
      <c r="J82" s="25"/>
      <c r="K82" s="35">
        <f>ROUND(+K64+K72+K80,2)</f>
        <v>7109310.4900000002</v>
      </c>
      <c r="L82" s="12"/>
      <c r="M82" s="35">
        <f>ROUND(+M64+M72+M80,2)</f>
        <v>11684696.029999999</v>
      </c>
      <c r="N82" s="12"/>
      <c r="O82" s="35">
        <f>ROUND(+O64+O72+O80,2)</f>
        <v>135974.38</v>
      </c>
      <c r="P82" s="12"/>
      <c r="Q82" s="35">
        <f>ROUND(+Q64+Q72+Q80,2)</f>
        <v>0</v>
      </c>
      <c r="R82" s="25"/>
      <c r="S82" s="36">
        <f>ROUND(+S64+S72+S80,2)</f>
        <v>29181124.670000002</v>
      </c>
      <c r="T82" s="25"/>
      <c r="U82" s="35">
        <f>+U64+U72+U80</f>
        <v>21670268.480000008</v>
      </c>
    </row>
    <row r="83" spans="3:21" s="1" customFormat="1" ht="13.5" thickTop="1" x14ac:dyDescent="0.2">
      <c r="C83" s="22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30"/>
      <c r="T83" s="25"/>
      <c r="U83" s="25"/>
    </row>
    <row r="84" spans="3:21" s="1" customFormat="1" x14ac:dyDescent="0.2">
      <c r="C84" s="22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30"/>
      <c r="T84" s="25"/>
      <c r="U84" s="25"/>
    </row>
    <row r="85" spans="3:21" s="1" customFormat="1" x14ac:dyDescent="0.2">
      <c r="C85" s="22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30"/>
      <c r="T85" s="25"/>
      <c r="U85" s="25"/>
    </row>
    <row r="86" spans="3:21" s="1" customFormat="1" x14ac:dyDescent="0.2">
      <c r="C86" s="22"/>
      <c r="S86" s="3"/>
    </row>
    <row r="87" spans="3:21" s="1" customFormat="1" x14ac:dyDescent="0.2">
      <c r="C87" s="22"/>
      <c r="S87" s="3"/>
    </row>
    <row r="88" spans="3:21" s="1" customFormat="1" x14ac:dyDescent="0.2">
      <c r="C88" s="22"/>
      <c r="S88" s="3"/>
    </row>
    <row r="89" spans="3:21" s="1" customFormat="1" x14ac:dyDescent="0.2">
      <c r="C89" s="22"/>
      <c r="S89" s="3"/>
    </row>
    <row r="90" spans="3:21" s="1" customFormat="1" x14ac:dyDescent="0.2">
      <c r="C90" s="22"/>
      <c r="S90" s="3"/>
    </row>
    <row r="91" spans="3:21" s="1" customFormat="1" x14ac:dyDescent="0.2">
      <c r="C91" s="22"/>
      <c r="S91" s="3"/>
    </row>
    <row r="92" spans="3:21" s="1" customFormat="1" x14ac:dyDescent="0.2">
      <c r="C92" s="22"/>
      <c r="S92" s="3"/>
    </row>
    <row r="93" spans="3:21" s="1" customFormat="1" x14ac:dyDescent="0.2">
      <c r="C93" s="22"/>
      <c r="S93" s="3"/>
    </row>
    <row r="94" spans="3:21" s="1" customFormat="1" x14ac:dyDescent="0.2">
      <c r="C94" s="22"/>
      <c r="S94" s="3"/>
    </row>
    <row r="95" spans="3:21" s="1" customFormat="1" x14ac:dyDescent="0.2">
      <c r="C95" s="22"/>
      <c r="S95" s="3"/>
    </row>
  </sheetData>
  <pageMargins left="0.98425196850393704" right="0.11811023622047245" top="0.70866141732283472" bottom="0.15748031496062992" header="0.27559055118110237" footer="0.23622047244094491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BALANÇO2019</vt:lpstr>
      <vt:lpstr>BALANÇO2019!Area_de_impressao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dcterms:created xsi:type="dcterms:W3CDTF">2020-08-03T15:30:53Z</dcterms:created>
  <dcterms:modified xsi:type="dcterms:W3CDTF">2020-08-03T15:34:57Z</dcterms:modified>
</cp:coreProperties>
</file>