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srv02\Users\bcorazza\Desktop\Site\"/>
    </mc:Choice>
  </mc:AlternateContent>
  <xr:revisionPtr revIDLastSave="0" documentId="13_ncr:1_{6AA0134A-2477-45E2-8655-E2329659BDB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E29" i="2"/>
  <c r="F16" i="2" l="1"/>
  <c r="F15" i="2" l="1"/>
  <c r="D20" i="2" l="1"/>
  <c r="E20" i="2"/>
  <c r="C20" i="2"/>
  <c r="M17" i="1" l="1"/>
  <c r="M13" i="1"/>
  <c r="M14" i="1" s="1"/>
  <c r="M12" i="1"/>
  <c r="E9" i="1"/>
  <c r="G9" i="1" l="1"/>
  <c r="E8" i="1" l="1"/>
  <c r="E7" i="1" l="1"/>
  <c r="G7" i="1" s="1"/>
  <c r="G4" i="1"/>
  <c r="G5" i="1"/>
  <c r="G6" i="1"/>
  <c r="G8" i="1"/>
  <c r="G3" i="1"/>
  <c r="I3" i="1" l="1"/>
  <c r="I4" i="1" s="1"/>
  <c r="I5" i="1" s="1"/>
  <c r="I6" i="1" s="1"/>
  <c r="I7" i="1" s="1"/>
  <c r="I8" i="1" s="1"/>
  <c r="I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H9" authorId="0" shapeId="0" xr:uid="{FEBDF9C7-FE12-4535-92EC-9B414618524E}">
      <text>
        <r>
          <rPr>
            <b/>
            <sz val="9"/>
            <color indexed="81"/>
            <rFont val="Segoe UI"/>
            <charset val="1"/>
          </rPr>
          <t>Renata Melo:</t>
        </r>
        <r>
          <rPr>
            <sz val="9"/>
            <color indexed="81"/>
            <rFont val="Segoe UI"/>
            <charset val="1"/>
          </rPr>
          <t xml:space="preserve">
IPCA acumulado até fev/2020</t>
        </r>
      </text>
    </comment>
  </commentList>
</comments>
</file>

<file path=xl/sharedStrings.xml><?xml version="1.0" encoding="utf-8"?>
<sst xmlns="http://schemas.openxmlformats.org/spreadsheetml/2006/main" count="71" uniqueCount="69">
  <si>
    <t>Aditamento nº 01 e 02</t>
  </si>
  <si>
    <t>Aditamento nº 04</t>
  </si>
  <si>
    <t>Aditamento nº 05</t>
  </si>
  <si>
    <t>Aditamento nº 06</t>
  </si>
  <si>
    <t>Aditamento nº 07</t>
  </si>
  <si>
    <t>Aditamento nº 08</t>
  </si>
  <si>
    <t>Ano</t>
  </si>
  <si>
    <t>Real</t>
  </si>
  <si>
    <t>Líquido sem reservas</t>
  </si>
  <si>
    <t>descontar o valor usado F. Reserva 2018</t>
  </si>
  <si>
    <t>1.936.736,35*</t>
  </si>
  <si>
    <t>Aditamento nº 01</t>
  </si>
  <si>
    <t>Aditamento nº 02</t>
  </si>
  <si>
    <t>IPCA</t>
  </si>
  <si>
    <t>Aditamento nº1</t>
  </si>
  <si>
    <t>Valor com Inflação</t>
  </si>
  <si>
    <t>Reservas Contratuais</t>
  </si>
  <si>
    <t>Aditamento</t>
  </si>
  <si>
    <t>Valor</t>
  </si>
  <si>
    <t>reforço piso 2º andar Luz</t>
  </si>
  <si>
    <t>Exposição Palácio Governo</t>
  </si>
  <si>
    <t>Restauro Obras Metrô</t>
  </si>
  <si>
    <t>Contrato nº:</t>
  </si>
  <si>
    <t>Contratante:</t>
  </si>
  <si>
    <t>Anexos:</t>
  </si>
  <si>
    <t>ano</t>
  </si>
  <si>
    <t>nº</t>
  </si>
  <si>
    <t>Objeto</t>
  </si>
  <si>
    <t>Forma de pagamento</t>
  </si>
  <si>
    <t>1 parcela</t>
  </si>
  <si>
    <t xml:space="preserve">QUADRO RESUMO </t>
  </si>
  <si>
    <t>Aditamentos</t>
  </si>
  <si>
    <t>Contratadas</t>
  </si>
  <si>
    <t xml:space="preserve">Realizadas integral </t>
  </si>
  <si>
    <t>Total R$</t>
  </si>
  <si>
    <t xml:space="preserve">Secretaria de Cultura e Economia Criativa do Estado de São Paulo </t>
  </si>
  <si>
    <t xml:space="preserve"> Objeto:</t>
  </si>
  <si>
    <t xml:space="preserve">Administrar a Pinacoteca de São Paulo e seus Anexos (Pinacoteca Estação e Pinacoteca Contemporânea) e o Memorial da Resistência de São Paulo  </t>
  </si>
  <si>
    <t>Vigência:</t>
  </si>
  <si>
    <t>de 1/12/2018 a 30/6/2023</t>
  </si>
  <si>
    <t>I</t>
  </si>
  <si>
    <t>II</t>
  </si>
  <si>
    <t>III</t>
  </si>
  <si>
    <t>IV</t>
  </si>
  <si>
    <t>V</t>
  </si>
  <si>
    <t>VI</t>
  </si>
  <si>
    <t>01/2018</t>
  </si>
  <si>
    <t>Plano Estratégico</t>
  </si>
  <si>
    <t>Ações e Mensurações</t>
  </si>
  <si>
    <t>Obrigações de Rotina e Compromissos de Informação</t>
  </si>
  <si>
    <t>Cronograma de Desembolso</t>
  </si>
  <si>
    <t>Termo de Permissão de uso de bens móveis</t>
  </si>
  <si>
    <t>Plano Orçamentário</t>
  </si>
  <si>
    <t>altera valor para realização de reestruturação do piso do edificio da Pinacoteca Luz</t>
  </si>
  <si>
    <t>15 parcelas</t>
  </si>
  <si>
    <t>12 parcelas</t>
  </si>
  <si>
    <t xml:space="preserve">12 parcelas </t>
  </si>
  <si>
    <t>5 parcelas</t>
  </si>
  <si>
    <t>altera valor e atualiza as ações e mensurações e valor para 2020, em decorrência da pandemia COVID-19</t>
  </si>
  <si>
    <t>% realizadas integral</t>
  </si>
  <si>
    <t xml:space="preserve">Realizadas Condicionadas </t>
  </si>
  <si>
    <t xml:space="preserve">Valores dos repasses </t>
  </si>
  <si>
    <t>Valor Original - R$</t>
  </si>
  <si>
    <t>Valor Aditado - R$</t>
  </si>
  <si>
    <t>Valor  - R$</t>
  </si>
  <si>
    <t xml:space="preserve">Variação % </t>
  </si>
  <si>
    <t xml:space="preserve">Metas  </t>
  </si>
  <si>
    <t>Metas Condicionadas</t>
  </si>
  <si>
    <t>13 parcelas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</si>
</sst>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20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165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7" fillId="0" borderId="1" xfId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Font="1"/>
    <xf numFmtId="49" fontId="0" fillId="0" borderId="0" xfId="0" applyNumberFormat="1"/>
    <xf numFmtId="44" fontId="0" fillId="0" borderId="0" xfId="0" applyNumberFormat="1"/>
    <xf numFmtId="43" fontId="0" fillId="0" borderId="0" xfId="1" applyFont="1"/>
    <xf numFmtId="9" fontId="0" fillId="0" borderId="0" xfId="2" applyFont="1" applyFill="1"/>
    <xf numFmtId="44" fontId="0" fillId="0" borderId="0" xfId="0" applyNumberFormat="1" applyFill="1"/>
    <xf numFmtId="166" fontId="0" fillId="0" borderId="0" xfId="0" applyNumberFormat="1"/>
    <xf numFmtId="0" fontId="8" fillId="2" borderId="0" xfId="0" applyFont="1" applyFill="1" applyAlignment="1">
      <alignment horizontal="right"/>
    </xf>
    <xf numFmtId="1" fontId="0" fillId="2" borderId="0" xfId="0" applyNumberFormat="1" applyFill="1"/>
    <xf numFmtId="166" fontId="0" fillId="2" borderId="0" xfId="0" applyNumberFormat="1" applyFill="1"/>
    <xf numFmtId="0" fontId="0" fillId="2" borderId="0" xfId="0" applyFill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Histórico Repasse Estado - em milhares de R$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354776553964729"/>
          <c:y val="0.15782401122273509"/>
          <c:w val="0.85998818897637797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chemeClr val="accent1">
                  <a:alpha val="9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FB-4A9A-955D-975F4F86C1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FB-4A9A-955D-975F4F86C1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FB-4A9A-955D-975F4F86C1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FB-4A9A-955D-975F4F86C156}"/>
                </c:ext>
              </c:extLst>
            </c:dLbl>
            <c:dLbl>
              <c:idx val="4"/>
              <c:layout>
                <c:manualLayout>
                  <c:x val="-4.1060470047107306E-2"/>
                  <c:y val="-5.2228770804847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FB-4A9A-955D-975F4F86C156}"/>
                </c:ext>
              </c:extLst>
            </c:dLbl>
            <c:dLbl>
              <c:idx val="5"/>
              <c:layout>
                <c:manualLayout>
                  <c:x val="-1.3029315960912053E-2"/>
                  <c:y val="-7.1856287425149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FB-4A9A-955D-975F4F86C156}"/>
                </c:ext>
              </c:extLst>
            </c:dLbl>
            <c:dLbl>
              <c:idx val="6"/>
              <c:layout>
                <c:manualLayout>
                  <c:x val="-3.5450516986706197E-2"/>
                  <c:y val="-8.8888888888888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169374692269819E-2"/>
                      <c:h val="3.4365704286964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995-4043-BD83-898A5ADD15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Planilha1!$D$3:$D$9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Planilha1!$E$3:$E$9</c:f>
              <c:numCache>
                <c:formatCode>_(* #,##0.00_);_(* \(#,##0.00\);_(* "-"??_);_(@_)</c:formatCode>
                <c:ptCount val="7"/>
                <c:pt idx="0">
                  <c:v>21.472999999999999</c:v>
                </c:pt>
                <c:pt idx="1">
                  <c:v>23.422499999999999</c:v>
                </c:pt>
                <c:pt idx="2">
                  <c:v>21.5487</c:v>
                </c:pt>
                <c:pt idx="3">
                  <c:v>21.5487</c:v>
                </c:pt>
                <c:pt idx="4">
                  <c:v>20.802481289999999</c:v>
                </c:pt>
                <c:pt idx="5">
                  <c:v>21.508638000000001</c:v>
                </c:pt>
                <c:pt idx="6">
                  <c:v>17.97140108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B-4A9A-955D-975F4F86C156}"/>
            </c:ext>
          </c:extLst>
        </c:ser>
        <c:ser>
          <c:idx val="1"/>
          <c:order val="1"/>
          <c:tx>
            <c:v>Real Bruto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6666666666666666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FB-4A9A-955D-975F4F86C156}"/>
                </c:ext>
              </c:extLst>
            </c:dLbl>
            <c:dLbl>
              <c:idx val="1"/>
              <c:layout>
                <c:manualLayout>
                  <c:x val="-6.6666666666666666E-2"/>
                  <c:y val="-8.33331510644502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222222222222222E-2"/>
                      <c:h val="0.101782589676290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0FB-4A9A-955D-975F4F86C156}"/>
                </c:ext>
              </c:extLst>
            </c:dLbl>
            <c:dLbl>
              <c:idx val="2"/>
              <c:layout>
                <c:manualLayout>
                  <c:x val="-5.00000000000001E-2"/>
                  <c:y val="-5.5555555555555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FB-4A9A-955D-975F4F86C156}"/>
                </c:ext>
              </c:extLst>
            </c:dLbl>
            <c:dLbl>
              <c:idx val="3"/>
              <c:layout>
                <c:manualLayout>
                  <c:x val="-5.2777777777777882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FB-4A9A-955D-975F4F86C156}"/>
                </c:ext>
              </c:extLst>
            </c:dLbl>
            <c:dLbl>
              <c:idx val="4"/>
              <c:layout>
                <c:manualLayout>
                  <c:x val="-4.7222222222222221E-2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FB-4A9A-955D-975F4F86C156}"/>
                </c:ext>
              </c:extLst>
            </c:dLbl>
            <c:dLbl>
              <c:idx val="5"/>
              <c:layout>
                <c:manualLayout>
                  <c:x val="-3.6111111111111108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FB-4A9A-955D-975F4F86C1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Planilha1!$D$3:$D$9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Planilha1!$I$3:$I$9</c:f>
              <c:numCache>
                <c:formatCode>_(* #,##0.00_);_(* \(#,##0.00\);_(* "-"??_);_(@_)</c:formatCode>
                <c:ptCount val="7"/>
                <c:pt idx="0">
                  <c:v>22.849419299999997</c:v>
                </c:pt>
                <c:pt idx="1">
                  <c:v>25.287452339309997</c:v>
                </c:pt>
                <c:pt idx="2">
                  <c:v>26.878033091452597</c:v>
                </c:pt>
                <c:pt idx="3">
                  <c:v>27.670935067650447</c:v>
                </c:pt>
                <c:pt idx="4">
                  <c:v>28.708595132687339</c:v>
                </c:pt>
                <c:pt idx="5">
                  <c:v>29.945935582906163</c:v>
                </c:pt>
                <c:pt idx="6">
                  <c:v>31.146767599780699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FB-4A9A-955D-975F4F86C156}"/>
            </c:ext>
          </c:extLst>
        </c:ser>
        <c:ser>
          <c:idx val="2"/>
          <c:order val="2"/>
          <c:tx>
            <c:v>Real Líquido (reservas)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05"/>
                  <c:y val="6.4814814814814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FB-4A9A-955D-975F4F86C156}"/>
                </c:ext>
              </c:extLst>
            </c:dLbl>
            <c:dLbl>
              <c:idx val="1"/>
              <c:layout>
                <c:manualLayout>
                  <c:x val="-3.3333333333333333E-2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FB-4A9A-955D-975F4F86C156}"/>
                </c:ext>
              </c:extLst>
            </c:dLbl>
            <c:dLbl>
              <c:idx val="2"/>
              <c:layout>
                <c:manualLayout>
                  <c:x val="-3.8888888888888938E-2"/>
                  <c:y val="5.5555555555555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FB-4A9A-955D-975F4F86C156}"/>
                </c:ext>
              </c:extLst>
            </c:dLbl>
            <c:dLbl>
              <c:idx val="3"/>
              <c:layout>
                <c:manualLayout>
                  <c:x val="-4.5557293937606332E-2"/>
                  <c:y val="5.5555660332877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FB-4A9A-955D-975F4F86C156}"/>
                </c:ext>
              </c:extLst>
            </c:dLbl>
            <c:dLbl>
              <c:idx val="4"/>
              <c:layout>
                <c:manualLayout>
                  <c:x val="-3.68710832969983E-2"/>
                  <c:y val="6.9000895846103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FB-4A9A-955D-975F4F86C156}"/>
                </c:ext>
              </c:extLst>
            </c:dLbl>
            <c:dLbl>
              <c:idx val="5"/>
              <c:layout>
                <c:manualLayout>
                  <c:x val="-4.1920028726051099E-2"/>
                  <c:y val="5.8937557954956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FB-4A9A-955D-975F4F86C156}"/>
                </c:ext>
              </c:extLst>
            </c:dLbl>
            <c:dLbl>
              <c:idx val="6"/>
              <c:layout>
                <c:manualLayout>
                  <c:x val="-3.1511570654849975E-2"/>
                  <c:y val="6.021505376344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95-4043-BD83-898A5ADD15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Planilha1!$D$3:$D$9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Planilha1!$G$3:$G$9</c:f>
              <c:numCache>
                <c:formatCode>_(* #,##0.00_);_(* \(#,##0.00\);_(* "-"??_);_(@_)</c:formatCode>
                <c:ptCount val="7"/>
                <c:pt idx="0">
                  <c:v>21.472999999999999</c:v>
                </c:pt>
                <c:pt idx="1">
                  <c:v>23.422499999999999</c:v>
                </c:pt>
                <c:pt idx="2">
                  <c:v>21.5487</c:v>
                </c:pt>
                <c:pt idx="3">
                  <c:v>21.5487</c:v>
                </c:pt>
                <c:pt idx="4">
                  <c:v>19.8325913736</c:v>
                </c:pt>
                <c:pt idx="5">
                  <c:v>20.932015580000002</c:v>
                </c:pt>
                <c:pt idx="6">
                  <c:v>17.97140108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FB-4A9A-955D-975F4F86C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314160"/>
        <c:axId val="1125318320"/>
      </c:lineChart>
      <c:catAx>
        <c:axId val="112531416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5318320"/>
        <c:crosses val="autoZero"/>
        <c:auto val="1"/>
        <c:lblAlgn val="ctr"/>
        <c:lblOffset val="100"/>
        <c:noMultiLvlLbl val="0"/>
      </c:catAx>
      <c:valAx>
        <c:axId val="1125318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12531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11</xdr:row>
      <xdr:rowOff>95250</xdr:rowOff>
    </xdr:from>
    <xdr:to>
      <xdr:col>10</xdr:col>
      <xdr:colOff>342899</xdr:colOff>
      <xdr:row>29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8"/>
  <sheetViews>
    <sheetView workbookViewId="0">
      <selection activeCell="N16" sqref="N16"/>
    </sheetView>
  </sheetViews>
  <sheetFormatPr defaultRowHeight="14.4" x14ac:dyDescent="0.3"/>
  <cols>
    <col min="2" max="2" width="14.88671875" customWidth="1"/>
    <col min="5" max="5" width="9.5546875" style="1" bestFit="1" customWidth="1"/>
    <col min="6" max="6" width="11.5546875" style="1" customWidth="1"/>
    <col min="7" max="7" width="9.5546875" style="1" customWidth="1"/>
    <col min="9" max="9" width="9.44140625" style="1" bestFit="1" customWidth="1"/>
    <col min="10" max="10" width="9.44140625" style="1" customWidth="1"/>
    <col min="13" max="13" width="17.109375" bestFit="1" customWidth="1"/>
  </cols>
  <sheetData>
    <row r="2" spans="2:16" ht="43.2" x14ac:dyDescent="0.3">
      <c r="B2" s="6"/>
      <c r="C2" s="6"/>
      <c r="D2" s="6" t="s">
        <v>6</v>
      </c>
      <c r="E2" s="7" t="s">
        <v>7</v>
      </c>
      <c r="F2" s="8" t="s">
        <v>16</v>
      </c>
      <c r="G2" s="8" t="s">
        <v>8</v>
      </c>
      <c r="H2" s="9" t="s">
        <v>13</v>
      </c>
      <c r="I2" s="8" t="s">
        <v>15</v>
      </c>
      <c r="L2" s="6" t="s">
        <v>17</v>
      </c>
      <c r="M2" s="6"/>
      <c r="N2" s="6" t="s">
        <v>6</v>
      </c>
      <c r="O2" s="6" t="s">
        <v>18</v>
      </c>
    </row>
    <row r="3" spans="2:16" x14ac:dyDescent="0.3">
      <c r="B3" s="10"/>
      <c r="C3" s="11"/>
      <c r="D3" s="11">
        <v>2014</v>
      </c>
      <c r="E3" s="12">
        <v>21.472999999999999</v>
      </c>
      <c r="F3" s="12"/>
      <c r="G3" s="12">
        <f>E3-F3</f>
        <v>21.472999999999999</v>
      </c>
      <c r="H3" s="13">
        <v>6.41</v>
      </c>
      <c r="I3" s="12">
        <f>(E3*H3/100)+E3</f>
        <v>22.849419299999997</v>
      </c>
      <c r="J3" s="2"/>
      <c r="L3" s="10"/>
      <c r="M3" s="10"/>
      <c r="N3" s="11"/>
      <c r="O3" s="13"/>
    </row>
    <row r="4" spans="2:16" x14ac:dyDescent="0.3">
      <c r="B4" s="10" t="s">
        <v>0</v>
      </c>
      <c r="C4" s="10"/>
      <c r="D4" s="11">
        <v>2015</v>
      </c>
      <c r="E4" s="12">
        <v>23.422499999999999</v>
      </c>
      <c r="F4" s="12"/>
      <c r="G4" s="12">
        <f t="shared" ref="G4:G9" si="0">E4-F4</f>
        <v>23.422499999999999</v>
      </c>
      <c r="H4" s="13">
        <v>10.67</v>
      </c>
      <c r="I4" s="12">
        <f>($I3*$H4/100)+I3</f>
        <v>25.287452339309997</v>
      </c>
      <c r="J4" s="2"/>
      <c r="L4" s="10"/>
      <c r="M4" s="10"/>
      <c r="N4" s="11"/>
      <c r="O4" s="13"/>
    </row>
    <row r="5" spans="2:16" x14ac:dyDescent="0.3">
      <c r="B5" s="10" t="s">
        <v>1</v>
      </c>
      <c r="C5" s="10"/>
      <c r="D5" s="11">
        <v>2016</v>
      </c>
      <c r="E5" s="12">
        <v>21.5487</v>
      </c>
      <c r="F5" s="12"/>
      <c r="G5" s="12">
        <f t="shared" si="0"/>
        <v>21.5487</v>
      </c>
      <c r="H5" s="13">
        <v>6.29</v>
      </c>
      <c r="I5" s="12">
        <f>($I4*$H5/100)+I4</f>
        <v>26.878033091452597</v>
      </c>
      <c r="J5" s="2"/>
      <c r="L5" s="6"/>
      <c r="M5" s="6"/>
      <c r="N5" s="6"/>
      <c r="O5" s="6"/>
    </row>
    <row r="6" spans="2:16" ht="19.2" x14ac:dyDescent="0.3">
      <c r="B6" s="10" t="s">
        <v>2</v>
      </c>
      <c r="C6" s="10"/>
      <c r="D6" s="11">
        <v>2017</v>
      </c>
      <c r="E6" s="12">
        <v>21.5487</v>
      </c>
      <c r="F6" s="12"/>
      <c r="G6" s="12">
        <f t="shared" si="0"/>
        <v>21.5487</v>
      </c>
      <c r="H6" s="13">
        <v>2.95</v>
      </c>
      <c r="I6" s="12">
        <f t="shared" ref="I6:I7" si="1">($I5*$H6/100)+I5</f>
        <v>27.670935067650447</v>
      </c>
      <c r="J6" s="2"/>
      <c r="L6" s="10" t="s">
        <v>4</v>
      </c>
      <c r="M6" s="10"/>
      <c r="N6" s="11">
        <v>2018</v>
      </c>
      <c r="O6" s="13">
        <v>270340</v>
      </c>
      <c r="P6" t="s">
        <v>20</v>
      </c>
    </row>
    <row r="7" spans="2:16" ht="19.2" x14ac:dyDescent="0.3">
      <c r="B7" s="10" t="s">
        <v>3</v>
      </c>
      <c r="C7" s="10"/>
      <c r="D7" s="11">
        <v>2018</v>
      </c>
      <c r="E7" s="12">
        <f>20.232955+2.50626264-1.93673635</f>
        <v>20.802481289999999</v>
      </c>
      <c r="F7" s="12">
        <v>0.9698899164</v>
      </c>
      <c r="G7" s="12">
        <f t="shared" si="0"/>
        <v>19.8325913736</v>
      </c>
      <c r="H7" s="13">
        <v>3.75</v>
      </c>
      <c r="I7" s="12">
        <f t="shared" si="1"/>
        <v>28.708595132687339</v>
      </c>
      <c r="J7" s="2"/>
      <c r="L7" s="10" t="s">
        <v>5</v>
      </c>
      <c r="M7" s="10"/>
      <c r="N7" s="11">
        <v>2018</v>
      </c>
      <c r="O7" s="13">
        <v>376500</v>
      </c>
      <c r="P7" t="s">
        <v>21</v>
      </c>
    </row>
    <row r="8" spans="2:16" ht="19.2" x14ac:dyDescent="0.3">
      <c r="B8" s="10" t="s">
        <v>11</v>
      </c>
      <c r="C8" s="10"/>
      <c r="D8" s="11">
        <v>2019</v>
      </c>
      <c r="E8" s="12">
        <f>20.896978+0.61166</f>
        <v>21.508638000000001</v>
      </c>
      <c r="F8" s="12">
        <v>0.57662241999999997</v>
      </c>
      <c r="G8" s="12">
        <f t="shared" si="0"/>
        <v>20.932015580000002</v>
      </c>
      <c r="H8" s="13">
        <v>4.3099999999999996</v>
      </c>
      <c r="I8" s="12">
        <f>($I7*$H8/100)+I7</f>
        <v>29.945935582906163</v>
      </c>
      <c r="J8" s="2"/>
      <c r="L8" s="10" t="s">
        <v>14</v>
      </c>
      <c r="M8" s="10"/>
      <c r="N8" s="11">
        <v>2019</v>
      </c>
      <c r="O8" s="13">
        <v>611666</v>
      </c>
      <c r="P8" t="s">
        <v>19</v>
      </c>
    </row>
    <row r="9" spans="2:16" x14ac:dyDescent="0.3">
      <c r="B9" s="10" t="s">
        <v>12</v>
      </c>
      <c r="C9" s="10"/>
      <c r="D9" s="11">
        <v>2020</v>
      </c>
      <c r="E9" s="12">
        <f>20.896978-(20.896978*14%)</f>
        <v>17.97140108</v>
      </c>
      <c r="F9" s="12"/>
      <c r="G9" s="12">
        <f t="shared" si="0"/>
        <v>17.97140108</v>
      </c>
      <c r="H9" s="14">
        <v>4.01</v>
      </c>
      <c r="I9" s="12">
        <f>($I8*$H9/100)+I8</f>
        <v>31.146767599780699</v>
      </c>
    </row>
    <row r="11" spans="2:16" ht="25.8" x14ac:dyDescent="0.5">
      <c r="F11" s="3" t="s">
        <v>9</v>
      </c>
      <c r="G11" t="s">
        <v>10</v>
      </c>
    </row>
    <row r="12" spans="2:16" ht="15" x14ac:dyDescent="0.3">
      <c r="E12" s="5"/>
      <c r="M12" s="15">
        <f>20896978</f>
        <v>20896978</v>
      </c>
    </row>
    <row r="13" spans="2:16" ht="15.6" x14ac:dyDescent="0.3">
      <c r="M13" s="16">
        <f>-M12*14%</f>
        <v>-2925576.9200000004</v>
      </c>
    </row>
    <row r="14" spans="2:16" ht="15.6" x14ac:dyDescent="0.3">
      <c r="M14" s="16">
        <f>SUM(M12:M13)</f>
        <v>17971401.079999998</v>
      </c>
    </row>
    <row r="15" spans="2:16" ht="25.8" x14ac:dyDescent="0.5">
      <c r="H15" s="3"/>
      <c r="I15" s="4"/>
      <c r="J15" s="4"/>
      <c r="K15" s="3"/>
    </row>
    <row r="16" spans="2:16" x14ac:dyDescent="0.3">
      <c r="L16">
        <v>2006</v>
      </c>
      <c r="M16">
        <v>6.5</v>
      </c>
    </row>
    <row r="17" spans="9:13" x14ac:dyDescent="0.3">
      <c r="L17">
        <v>2020</v>
      </c>
      <c r="M17" s="12">
        <f>20.896978-(20.896978*14%)</f>
        <v>17.97140108</v>
      </c>
    </row>
    <row r="18" spans="9:13" x14ac:dyDescent="0.3">
      <c r="I1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106ED-9579-42B4-A8D5-3FEE1AF5466E}">
  <dimension ref="A1:H33"/>
  <sheetViews>
    <sheetView tabSelected="1" topLeftCell="A10" workbookViewId="0">
      <selection activeCell="G20" sqref="G20"/>
    </sheetView>
  </sheetViews>
  <sheetFormatPr defaultRowHeight="14.4" x14ac:dyDescent="0.3"/>
  <cols>
    <col min="1" max="1" width="26" customWidth="1"/>
    <col min="2" max="2" width="8.5546875" customWidth="1"/>
    <col min="3" max="3" width="18.44140625" customWidth="1"/>
    <col min="4" max="5" width="22.44140625" customWidth="1"/>
    <col min="6" max="6" width="11.109375" customWidth="1"/>
    <col min="7" max="7" width="24.5546875" customWidth="1"/>
    <col min="8" max="8" width="24" bestFit="1" customWidth="1"/>
    <col min="9" max="9" width="23.21875" bestFit="1" customWidth="1"/>
  </cols>
  <sheetData>
    <row r="1" spans="1:8" x14ac:dyDescent="0.3">
      <c r="A1" s="17" t="s">
        <v>30</v>
      </c>
    </row>
    <row r="2" spans="1:8" x14ac:dyDescent="0.3">
      <c r="A2" s="18" t="s">
        <v>22</v>
      </c>
      <c r="B2" s="20" t="s">
        <v>46</v>
      </c>
    </row>
    <row r="3" spans="1:8" x14ac:dyDescent="0.3">
      <c r="A3" s="18" t="s">
        <v>23</v>
      </c>
      <c r="B3" t="s">
        <v>35</v>
      </c>
    </row>
    <row r="4" spans="1:8" x14ac:dyDescent="0.3">
      <c r="A4" s="18" t="s">
        <v>36</v>
      </c>
      <c r="B4" t="s">
        <v>37</v>
      </c>
    </row>
    <row r="5" spans="1:8" x14ac:dyDescent="0.3">
      <c r="A5" s="18" t="s">
        <v>38</v>
      </c>
      <c r="B5" t="s">
        <v>39</v>
      </c>
    </row>
    <row r="6" spans="1:8" x14ac:dyDescent="0.3">
      <c r="A6" s="18" t="s">
        <v>24</v>
      </c>
      <c r="B6" s="17" t="s">
        <v>40</v>
      </c>
      <c r="C6" t="s">
        <v>47</v>
      </c>
    </row>
    <row r="7" spans="1:8" x14ac:dyDescent="0.3">
      <c r="A7" s="18"/>
      <c r="B7" s="17" t="s">
        <v>41</v>
      </c>
      <c r="C7" t="s">
        <v>48</v>
      </c>
    </row>
    <row r="8" spans="1:8" x14ac:dyDescent="0.3">
      <c r="A8" s="18"/>
      <c r="B8" s="17" t="s">
        <v>42</v>
      </c>
      <c r="C8" t="s">
        <v>52</v>
      </c>
    </row>
    <row r="9" spans="1:8" x14ac:dyDescent="0.3">
      <c r="A9" s="18"/>
      <c r="B9" s="17" t="s">
        <v>43</v>
      </c>
      <c r="C9" t="s">
        <v>49</v>
      </c>
      <c r="H9" s="22"/>
    </row>
    <row r="10" spans="1:8" x14ac:dyDescent="0.3">
      <c r="A10" s="18"/>
      <c r="B10" s="17" t="s">
        <v>44</v>
      </c>
      <c r="C10" s="19" t="s">
        <v>50</v>
      </c>
      <c r="D10" s="17"/>
      <c r="E10" s="17"/>
      <c r="F10" s="17"/>
      <c r="G10" s="17"/>
      <c r="H10" s="22"/>
    </row>
    <row r="11" spans="1:8" x14ac:dyDescent="0.3">
      <c r="A11" s="18"/>
      <c r="B11" s="17" t="s">
        <v>45</v>
      </c>
      <c r="C11" s="19" t="s">
        <v>51</v>
      </c>
      <c r="D11" s="17"/>
      <c r="E11" s="17"/>
      <c r="F11" s="17"/>
      <c r="G11" s="17"/>
      <c r="H11" s="22"/>
    </row>
    <row r="12" spans="1:8" x14ac:dyDescent="0.3">
      <c r="A12" s="18"/>
      <c r="B12" s="17"/>
      <c r="C12" s="17"/>
      <c r="D12" s="17"/>
      <c r="E12" s="17"/>
      <c r="F12" s="17"/>
      <c r="G12" s="17"/>
      <c r="H12" s="22"/>
    </row>
    <row r="13" spans="1:8" x14ac:dyDescent="0.3">
      <c r="A13" s="18" t="s">
        <v>61</v>
      </c>
      <c r="B13" s="17" t="s">
        <v>25</v>
      </c>
      <c r="C13" s="17" t="s">
        <v>62</v>
      </c>
      <c r="D13" s="17" t="s">
        <v>63</v>
      </c>
      <c r="E13" s="17" t="s">
        <v>64</v>
      </c>
      <c r="F13" s="17" t="s">
        <v>65</v>
      </c>
      <c r="G13" s="17" t="s">
        <v>28</v>
      </c>
      <c r="H13" s="22"/>
    </row>
    <row r="14" spans="1:8" x14ac:dyDescent="0.3">
      <c r="A14" s="18"/>
      <c r="B14">
        <v>2018</v>
      </c>
      <c r="C14" s="21">
        <v>2506262.64</v>
      </c>
      <c r="D14" s="24">
        <v>0</v>
      </c>
      <c r="E14" s="24">
        <v>2506263</v>
      </c>
      <c r="F14" s="23">
        <v>0</v>
      </c>
      <c r="G14" t="s">
        <v>29</v>
      </c>
      <c r="H14" s="22"/>
    </row>
    <row r="15" spans="1:8" x14ac:dyDescent="0.3">
      <c r="A15" s="18"/>
      <c r="B15">
        <v>2019</v>
      </c>
      <c r="C15" s="21">
        <v>20986978</v>
      </c>
      <c r="D15" s="24">
        <v>21598144</v>
      </c>
      <c r="E15" s="24">
        <v>21598144</v>
      </c>
      <c r="F15" s="23">
        <f>(D15/C15)-1</f>
        <v>2.9121200775071188E-2</v>
      </c>
      <c r="G15" t="s">
        <v>54</v>
      </c>
      <c r="H15" s="22"/>
    </row>
    <row r="16" spans="1:8" x14ac:dyDescent="0.3">
      <c r="A16" s="18"/>
      <c r="B16">
        <v>2020</v>
      </c>
      <c r="C16" s="21">
        <v>20986978</v>
      </c>
      <c r="D16" s="24">
        <v>19048801</v>
      </c>
      <c r="E16" s="24">
        <v>18048801</v>
      </c>
      <c r="F16" s="23">
        <f>(D16/C16)-1</f>
        <v>-9.2351409526421624E-2</v>
      </c>
      <c r="G16" t="s">
        <v>68</v>
      </c>
      <c r="H16" s="22"/>
    </row>
    <row r="17" spans="1:8" x14ac:dyDescent="0.3">
      <c r="A17" s="18"/>
      <c r="B17">
        <v>2021</v>
      </c>
      <c r="C17" s="21">
        <v>20986978</v>
      </c>
      <c r="D17" s="21"/>
      <c r="E17" s="21"/>
      <c r="F17" s="23"/>
      <c r="G17" t="s">
        <v>55</v>
      </c>
      <c r="H17" s="22"/>
    </row>
    <row r="18" spans="1:8" x14ac:dyDescent="0.3">
      <c r="A18" s="18"/>
      <c r="B18">
        <v>2022</v>
      </c>
      <c r="C18" s="21">
        <v>20986978</v>
      </c>
      <c r="D18" s="21"/>
      <c r="E18" s="21"/>
      <c r="F18" s="23"/>
      <c r="G18" t="s">
        <v>56</v>
      </c>
      <c r="H18" s="22"/>
    </row>
    <row r="19" spans="1:8" x14ac:dyDescent="0.3">
      <c r="A19" s="18"/>
      <c r="B19">
        <v>2023</v>
      </c>
      <c r="C19" s="21">
        <v>10493489</v>
      </c>
      <c r="D19" s="21"/>
      <c r="E19" s="21"/>
      <c r="F19" s="23"/>
      <c r="G19" t="s">
        <v>57</v>
      </c>
      <c r="H19" s="22"/>
    </row>
    <row r="20" spans="1:8" x14ac:dyDescent="0.3">
      <c r="A20" s="18"/>
      <c r="B20" t="s">
        <v>34</v>
      </c>
      <c r="C20" s="21">
        <f>SUM(C14:C19)</f>
        <v>96947663.640000001</v>
      </c>
      <c r="D20" s="21">
        <f t="shared" ref="D20:E20" si="0">SUM(D14:D19)</f>
        <v>40646945</v>
      </c>
      <c r="E20" s="21">
        <f t="shared" si="0"/>
        <v>42153208</v>
      </c>
      <c r="F20" s="23"/>
      <c r="H20" s="22"/>
    </row>
    <row r="21" spans="1:8" x14ac:dyDescent="0.3">
      <c r="A21" s="18"/>
      <c r="H21" s="22"/>
    </row>
    <row r="22" spans="1:8" x14ac:dyDescent="0.3">
      <c r="A22" s="18" t="s">
        <v>31</v>
      </c>
      <c r="B22" s="17" t="s">
        <v>26</v>
      </c>
      <c r="C22" s="17" t="s">
        <v>27</v>
      </c>
      <c r="H22" s="22"/>
    </row>
    <row r="23" spans="1:8" x14ac:dyDescent="0.3">
      <c r="A23" s="17"/>
      <c r="B23">
        <v>1</v>
      </c>
      <c r="C23" t="s">
        <v>53</v>
      </c>
      <c r="H23" s="22"/>
    </row>
    <row r="24" spans="1:8" x14ac:dyDescent="0.3">
      <c r="B24">
        <v>2</v>
      </c>
      <c r="C24" t="s">
        <v>58</v>
      </c>
    </row>
    <row r="27" spans="1:8" x14ac:dyDescent="0.3">
      <c r="A27" s="18" t="s">
        <v>66</v>
      </c>
      <c r="B27" s="17" t="s">
        <v>6</v>
      </c>
      <c r="C27" s="17" t="s">
        <v>32</v>
      </c>
      <c r="D27" s="17" t="s">
        <v>33</v>
      </c>
      <c r="E27" s="26" t="s">
        <v>59</v>
      </c>
      <c r="F27" s="17"/>
      <c r="G27" s="17" t="s">
        <v>67</v>
      </c>
      <c r="H27" s="17" t="s">
        <v>60</v>
      </c>
    </row>
    <row r="28" spans="1:8" x14ac:dyDescent="0.3">
      <c r="A28" s="18"/>
      <c r="B28">
        <v>2018</v>
      </c>
      <c r="C28">
        <v>3</v>
      </c>
      <c r="D28">
        <v>3</v>
      </c>
      <c r="E28" s="27">
        <f>(D28/C28*100)</f>
        <v>100</v>
      </c>
      <c r="G28">
        <v>2</v>
      </c>
      <c r="H28">
        <v>1</v>
      </c>
    </row>
    <row r="29" spans="1:8" x14ac:dyDescent="0.3">
      <c r="A29" s="18"/>
      <c r="B29">
        <v>2019</v>
      </c>
      <c r="C29">
        <v>70</v>
      </c>
      <c r="D29">
        <v>65</v>
      </c>
      <c r="E29" s="27">
        <f>(D29/C29*100)</f>
        <v>92.857142857142861</v>
      </c>
      <c r="G29">
        <v>45</v>
      </c>
      <c r="H29">
        <v>25</v>
      </c>
    </row>
    <row r="30" spans="1:8" x14ac:dyDescent="0.3">
      <c r="A30" s="18"/>
      <c r="B30">
        <v>2020</v>
      </c>
      <c r="C30" s="29">
        <v>48</v>
      </c>
      <c r="E30" s="28"/>
      <c r="G30">
        <v>25</v>
      </c>
    </row>
    <row r="31" spans="1:8" x14ac:dyDescent="0.3">
      <c r="A31" s="18"/>
      <c r="B31">
        <v>2021</v>
      </c>
      <c r="E31" s="25"/>
    </row>
    <row r="32" spans="1:8" x14ac:dyDescent="0.3">
      <c r="A32" s="18"/>
      <c r="B32">
        <v>2022</v>
      </c>
      <c r="E32" s="25"/>
    </row>
    <row r="33" spans="1:5" x14ac:dyDescent="0.3">
      <c r="A33" s="18"/>
      <c r="B33">
        <v>2023</v>
      </c>
      <c r="E33" s="25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Costa Dantas</dc:creator>
  <cp:lastModifiedBy>Bianca Corazza</cp:lastModifiedBy>
  <dcterms:created xsi:type="dcterms:W3CDTF">2019-06-14T21:45:53Z</dcterms:created>
  <dcterms:modified xsi:type="dcterms:W3CDTF">2020-12-23T17:53:00Z</dcterms:modified>
</cp:coreProperties>
</file>