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Financeiro\Contrato de Gestão 2019\Previsto x Real\"/>
    </mc:Choice>
  </mc:AlternateContent>
  <xr:revisionPtr revIDLastSave="0" documentId="8_{265FE783-3914-4A97-AF8F-37B752DB6AB2}" xr6:coauthVersionLast="45" xr6:coauthVersionMax="45" xr10:uidLastSave="{00000000-0000-0000-0000-000000000000}"/>
  <bookViews>
    <workbookView xWindow="-120" yWindow="-120" windowWidth="24240" windowHeight="13140" xr2:uid="{CF76E94C-76DF-4A9A-9B1C-4916B55990B4}"/>
  </bookViews>
  <sheets>
    <sheet name="PrevistoxReal CG" sheetId="1" r:id="rId1"/>
    <sheet name="PrevistoxReal MRSP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ActvFC_USD" localSheetId="1">#REF!</definedName>
    <definedName name="ActvFC_USD">#REF!</definedName>
    <definedName name="_xlnm.Print_Area" localSheetId="0">'PrevistoxReal CG'!$A$1:$J$221</definedName>
    <definedName name="_xlnm.Print_Area" localSheetId="1">'PrevistoxReal MRSP'!$A$1:$J$207</definedName>
    <definedName name="Assets" hidden="1">{#N/A,#N/A,FALSE,"capa";#N/A,#N/A,FALSE,"capa 2";#N/A,#N/A,FALSE,"BS";#N/A,#N/A,FALSE,"P &amp; L";#N/A,#N/A,FALSE,"DMPL";#N/A,#N/A,FALSE,"Doar";#N/A,#N/A,FALSE,"Translation";#N/A,#N/A,FALSE,"R$";#N/A,#N/A,FALSE,"US$"}</definedName>
    <definedName name="aumentoemprestimo">[2]Empréstimo!$C$5</definedName>
    <definedName name="aumentoemprestimodolar">[2]Empréstimo!$C$12</definedName>
    <definedName name="_xlnm.Database" localSheetId="1">#REF!</definedName>
    <definedName name="_xlnm.Database">#REF!</definedName>
    <definedName name="BuiltIn_AutoFilter___3" localSheetId="1">[3]EMABERTO!#REF!</definedName>
    <definedName name="BuiltIn_AutoFilter___3">[3]EMABERTO!#REF!</definedName>
    <definedName name="Comparativo" hidden="1">{#N/A,#N/A,FALSE,"Capas";#N/A,#N/A,FALSE,"BS";#N/A,#N/A,FALSE,"DMPL";#N/A,#N/A,FALSE,"Doar";#N/A,#N/A,FALSE,"Translation";#N/A,#N/A,FALSE,"R$";#N/A,#N/A,FALSE,"US$"}</definedName>
    <definedName name="Comparison" localSheetId="1">#REF!</definedName>
    <definedName name="Comparison">#REF!</definedName>
    <definedName name="Cópia_de_ARTICLE" localSheetId="1">#REF!</definedName>
    <definedName name="Cópia_de_ARTICLE">#REF!</definedName>
    <definedName name="curr_period">[4]Details!$E$53</definedName>
    <definedName name="Currency">[4]Details!$B$11</definedName>
    <definedName name="CurrRange">[5]Currency!$A$3:$C$69</definedName>
    <definedName name="CurrSelect">[5]Currency!$C$71</definedName>
    <definedName name="Data_check" localSheetId="1">#REF!</definedName>
    <definedName name="Data_check">#REF!</definedName>
    <definedName name="depreciação">'[2]R$ TOTAL'!$Q$72</definedName>
    <definedName name="depreciaçãodolar">'[2]US$ TOTAL'!$Q$72</definedName>
    <definedName name="Division">[4]Details!$B$6</definedName>
    <definedName name="dol" localSheetId="1">#REF!</definedName>
    <definedName name="dol">#REF!</definedName>
    <definedName name="Excel_BuiltIn_Print_Area_0" localSheetId="1">#REF!</definedName>
    <definedName name="Excel_BuiltIn_Print_Area_0">#REF!</definedName>
    <definedName name="Excel_BuiltIn_Print_Titles_0" localSheetId="1">#REF!</definedName>
    <definedName name="Excel_BuiltIn_Print_Titles_0">#REF!</definedName>
    <definedName name="fin_year">[4]Details!$G$53</definedName>
    <definedName name="FXRate" localSheetId="1">#REF!</definedName>
    <definedName name="FXRate">#REF!</definedName>
    <definedName name="juremprestimo">[2]Empréstimo!$C$6</definedName>
    <definedName name="Markets" localSheetId="1">#REF!</definedName>
    <definedName name="Markets">#REF!</definedName>
    <definedName name="Month_Forecast_US" localSheetId="1">#REF!</definedName>
    <definedName name="Month_Forecast_US">#REF!</definedName>
    <definedName name="month_no" localSheetId="1">#REF!</definedName>
    <definedName name="month_no">#REF!</definedName>
    <definedName name="Novab" localSheetId="1">#REF!</definedName>
    <definedName name="Novab">#REF!</definedName>
    <definedName name="Novac" localSheetId="1">#REF!</definedName>
    <definedName name="Novac">#REF!</definedName>
    <definedName name="opopop" hidden="1">{#N/A,#N/A,TRUE,"index";#N/A,#N/A,TRUE,"Summary";#N/A,#N/A,TRUE,"Continuing Business";#N/A,#N/A,TRUE,"Disposals";#N/A,#N/A,TRUE,"Acquisitions";#N/A,#N/A,TRUE,"Actual &amp; Plan Reconciliation"}</definedName>
    <definedName name="period" localSheetId="1">#REF!</definedName>
    <definedName name="period">#REF!</definedName>
    <definedName name="Phased_Home_US" localSheetId="1">'[6]JWR 5 Ext'!#REF!</definedName>
    <definedName name="Phased_Home_US">'[6]JWR 5 Ext'!#REF!</definedName>
    <definedName name="PLT_Truck" localSheetId="1">#REF!</definedName>
    <definedName name="PLT_Truck">#REF!</definedName>
    <definedName name="PRINT_TITLES_MI" localSheetId="1">#REF!</definedName>
    <definedName name="PRINT_TITLES_MI">#REF!</definedName>
    <definedName name="Release_no" localSheetId="1">[7]Details!#REF!</definedName>
    <definedName name="Release_no">[7]Details!#REF!</definedName>
    <definedName name="sa" hidden="1">{#N/A,#N/A,FALSE,"capa";#N/A,#N/A,FALSE,"capa 2";#N/A,#N/A,FALSE,"BS";#N/A,#N/A,FALSE,"P &amp; L";#N/A,#N/A,FALSE,"DMPL";#N/A,#N/A,FALSE,"Doar";#N/A,#N/A,FALSE,"Translation";#N/A,#N/A,FALSE,"R$";#N/A,#N/A,FALSE,"US$"}</definedName>
    <definedName name="sales_ico_country_uk" localSheetId="1">#REF!</definedName>
    <definedName name="sales_ico_country_uk">#REF!</definedName>
    <definedName name="Sales_ico_country_US" localSheetId="1">#REF!</definedName>
    <definedName name="Sales_ico_country_US">#REF!</definedName>
    <definedName name="Sales_Ico_UK" localSheetId="1">#REF!</definedName>
    <definedName name="Sales_Ico_UK">#REF!</definedName>
    <definedName name="Sales_ico_US" localSheetId="1">#REF!</definedName>
    <definedName name="Sales_ico_US">#REF!</definedName>
    <definedName name="SALES_SUPPLEMENT_US" localSheetId="1">'[6]JWR 3 Ext'!#REF!</definedName>
    <definedName name="SALES_SUPPLEMENT_US">'[6]JWR 3 Ext'!#REF!</definedName>
    <definedName name="Scale">[4]Details!$B$12</definedName>
    <definedName name="sch_p06a" localSheetId="1">'[8]PRP pack'!#REF!</definedName>
    <definedName name="sch_p06a">'[8]PRP pack'!#REF!</definedName>
    <definedName name="sch_p06b" localSheetId="1">'[8]PRP pack'!#REF!</definedName>
    <definedName name="sch_p06b">'[8]PRP pack'!#REF!</definedName>
    <definedName name="sch_p12" localSheetId="1">#REF!</definedName>
    <definedName name="sch_p12">#REF!</definedName>
    <definedName name="subdiv">[4]Details!$B$7</definedName>
    <definedName name="title">[4]Details!$B$2</definedName>
    <definedName name="_xlnm.Print_Titles" localSheetId="0">'PrevistoxReal CG'!$1:$12</definedName>
    <definedName name="_xlnm.Print_Titles" localSheetId="1">'PrevistoxReal MRSP'!$1:$12</definedName>
    <definedName name="unit_code">[4]Details!$B$9</definedName>
    <definedName name="unit_name">[4]Details!$B$8</definedName>
    <definedName name="Validations" localSheetId="1">#REF!</definedName>
    <definedName name="Validations">#REF!</definedName>
    <definedName name="vcemprestimo">[2]Empréstimo!$F$8</definedName>
    <definedName name="Version">[4]Details!$B$18</definedName>
    <definedName name="wrn.american._.risk._.97." hidden="1">{#N/A,#N/A,FALSE,"capa";#N/A,#N/A,FALSE,"capa 2";#N/A,#N/A,FALSE,"BS";#N/A,#N/A,FALSE,"P &amp; L";#N/A,#N/A,FALSE,"DMPL";#N/A,#N/A,FALSE,"Doar";#N/A,#N/A,FALSE,"Translation";#N/A,#N/A,FALSE,"R$";#N/A,#N/A,FALSE,"US$"}</definedName>
    <definedName name="wrn.bal898." hidden="1">{#N/A,#N/A,FALSE,"BALANÇO";#N/A,#N/A,FALSE,"RESULT";#N/A,#N/A,FALSE,"DMPL";#N/A,#N/A,FALSE,"DOAR";#N/A,#N/A,FALSE,"capas"}</definedName>
    <definedName name="wrn.Brafs97." hidden="1">{#N/A,#N/A,FALSE,"Capas";#N/A,#N/A,FALSE,"BS";#N/A,#N/A,FALSE,"P &amp; L";#N/A,#N/A,FALSE,"DMPL";#N/A,#N/A,FALSE,"Doar";#N/A,#N/A,FALSE,"Translation";#N/A,#N/A,FALSE,"R$";#N/A,#N/A,FALSE,"US$";#N/A,#N/A,FALSE,"Marketable"}</definedName>
    <definedName name="wrn.fihi." hidden="1">{"FLASH",#N/A,TRUE,"LOCAL CCY"}</definedName>
    <definedName name="wrn.FLASHP." hidden="1">{"FLASH",#N/A,TRUE,"LOCAL CCY"}</definedName>
    <definedName name="wrn.FS1198.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S97." hidden="1">{#N/A,#N/A,FALSE,"Capa";#N/A,#N/A,FALSE,"Balance";#N/A,#N/A,FALSE,"P&amp; L";#N/A,#N/A,FALSE,"DMPL";#N/A,#N/A,FALSE,"DOAR";#N/A,#N/A,FALSE,"G &amp; L";#N/A,#N/A,FALSE,"P&amp;L R$";#N/A,#N/A,FALSE,"P&amp;L US";#N/A,#N/A,FALSE,"Custo R$";#N/A,#N/A,FALSE,"Custo US$"}</definedName>
    <definedName name="wrn.Johnson." hidden="1">{#N/A,#N/A,FALSE,"CAPAS";#N/A,#N/A,FALSE,"Assets";#N/A,#N/A,FALSE,"Lialibilites";#N/A,#N/A,FALSE,"P&amp;L";#N/A,#N/A,FALSE,"DMPL";#N/A,#N/A,FALSE,"DOAR";#N/A,#N/A,FALSE,"G &amp; L";#N/A,#N/A,FALSE,"P&amp;L R$";#N/A,#N/A,FALSE,"P&amp;L US"}</definedName>
    <definedName name="wrn.REPORT." hidden="1">{#N/A,#N/A,TRUE,"index";#N/A,#N/A,TRUE,"Summary";#N/A,#N/A,TRUE,"Continuing Business";#N/A,#N/A,TRUE,"Disposals";#N/A,#N/A,TRUE,"Acquisitions";#N/A,#N/A,TRUE,"Actual &amp; Plan Reconciliation"}</definedName>
    <definedName name="wrn.sbafs97." hidden="1">{#N/A,#N/A,FALSE,"Capas";#N/A,#N/A,FALSE,"BS";#N/A,#N/A,FALSE,"P &amp; L";#N/A,#N/A,FALSE,"DMPL";#N/A,#N/A,FALSE,"Doar";#N/A,#N/A,FALSE,"Translation";#N/A,#N/A,FALSE,"R$";#N/A,#N/A,FALSE,"US$"}</definedName>
    <definedName name="x" localSheetId="1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88" i="2" l="1"/>
  <c r="G188" i="2"/>
  <c r="F188" i="2"/>
  <c r="E188" i="2"/>
  <c r="D187" i="2"/>
  <c r="D184" i="2"/>
  <c r="H167" i="2"/>
  <c r="G167" i="2"/>
  <c r="F167" i="2"/>
  <c r="E167" i="2"/>
  <c r="D167" i="2"/>
  <c r="H156" i="2"/>
  <c r="G156" i="2"/>
  <c r="F156" i="2"/>
  <c r="E156" i="2"/>
  <c r="D156" i="2"/>
  <c r="I154" i="2"/>
  <c r="D154" i="2"/>
  <c r="H145" i="2"/>
  <c r="I153" i="2"/>
  <c r="I152" i="2"/>
  <c r="I151" i="2"/>
  <c r="G145" i="2"/>
  <c r="F145" i="2"/>
  <c r="I150" i="2"/>
  <c r="I149" i="2"/>
  <c r="I148" i="2"/>
  <c r="I147" i="2"/>
  <c r="I146" i="2"/>
  <c r="D145" i="2"/>
  <c r="D186" i="2" s="1"/>
  <c r="F131" i="2"/>
  <c r="I135" i="2"/>
  <c r="J135" i="2" s="1"/>
  <c r="I134" i="2"/>
  <c r="J134" i="2" s="1"/>
  <c r="I133" i="2"/>
  <c r="J133" i="2" s="1"/>
  <c r="H131" i="2"/>
  <c r="I132" i="2"/>
  <c r="G131" i="2"/>
  <c r="E131" i="2"/>
  <c r="F125" i="2"/>
  <c r="I127" i="2"/>
  <c r="J127" i="2" s="1"/>
  <c r="H125" i="2"/>
  <c r="E125" i="2"/>
  <c r="D125" i="2"/>
  <c r="I124" i="2"/>
  <c r="J124" i="2" s="1"/>
  <c r="I123" i="2"/>
  <c r="J123" i="2" s="1"/>
  <c r="I122" i="2"/>
  <c r="J122" i="2" s="1"/>
  <c r="I121" i="2"/>
  <c r="J121" i="2" s="1"/>
  <c r="I120" i="2"/>
  <c r="J120" i="2" s="1"/>
  <c r="I119" i="2"/>
  <c r="J119" i="2" s="1"/>
  <c r="I118" i="2"/>
  <c r="J118" i="2" s="1"/>
  <c r="I117" i="2"/>
  <c r="J117" i="2" s="1"/>
  <c r="H115" i="2"/>
  <c r="F115" i="2"/>
  <c r="I116" i="2"/>
  <c r="D115" i="2"/>
  <c r="I114" i="2"/>
  <c r="J114" i="2" s="1"/>
  <c r="I113" i="2"/>
  <c r="J113" i="2" s="1"/>
  <c r="H111" i="2"/>
  <c r="F111" i="2"/>
  <c r="F106" i="2" s="1"/>
  <c r="I112" i="2"/>
  <c r="E111" i="2"/>
  <c r="I110" i="2"/>
  <c r="J110" i="2" s="1"/>
  <c r="I109" i="2"/>
  <c r="J109" i="2" s="1"/>
  <c r="I108" i="2"/>
  <c r="J108" i="2" s="1"/>
  <c r="E106" i="2"/>
  <c r="H106" i="2"/>
  <c r="G106" i="2"/>
  <c r="D106" i="2"/>
  <c r="I105" i="2"/>
  <c r="J105" i="2" s="1"/>
  <c r="I104" i="2"/>
  <c r="J104" i="2" s="1"/>
  <c r="I103" i="2"/>
  <c r="J103" i="2" s="1"/>
  <c r="H101" i="2"/>
  <c r="G101" i="2"/>
  <c r="F101" i="2"/>
  <c r="E101" i="2"/>
  <c r="D101" i="2"/>
  <c r="I100" i="2"/>
  <c r="J100" i="2" s="1"/>
  <c r="G96" i="2"/>
  <c r="G95" i="2" s="1"/>
  <c r="I98" i="2"/>
  <c r="J98" i="2" s="1"/>
  <c r="F96" i="2"/>
  <c r="E96" i="2"/>
  <c r="H96" i="2"/>
  <c r="D96" i="2"/>
  <c r="D95" i="2"/>
  <c r="I93" i="2"/>
  <c r="J93" i="2" s="1"/>
  <c r="I92" i="2"/>
  <c r="I91" i="2"/>
  <c r="J91" i="2" s="1"/>
  <c r="I90" i="2"/>
  <c r="H88" i="2"/>
  <c r="F88" i="2"/>
  <c r="E88" i="2"/>
  <c r="D88" i="2"/>
  <c r="I87" i="2"/>
  <c r="J87" i="2" s="1"/>
  <c r="I86" i="2"/>
  <c r="J86" i="2" s="1"/>
  <c r="F84" i="2"/>
  <c r="E84" i="2"/>
  <c r="H84" i="2"/>
  <c r="D84" i="2"/>
  <c r="I83" i="2"/>
  <c r="J83" i="2" s="1"/>
  <c r="I82" i="2"/>
  <c r="J82" i="2" s="1"/>
  <c r="I81" i="2"/>
  <c r="J81" i="2" s="1"/>
  <c r="I80" i="2"/>
  <c r="I79" i="2"/>
  <c r="I78" i="2"/>
  <c r="I77" i="2"/>
  <c r="H68" i="2"/>
  <c r="I76" i="2"/>
  <c r="J76" i="2" s="1"/>
  <c r="I75" i="2"/>
  <c r="I74" i="2"/>
  <c r="I73" i="2"/>
  <c r="I72" i="2"/>
  <c r="F70" i="2"/>
  <c r="I71" i="2"/>
  <c r="D70" i="2"/>
  <c r="F68" i="2"/>
  <c r="I69" i="2"/>
  <c r="D68" i="2"/>
  <c r="I66" i="2"/>
  <c r="J66" i="2" s="1"/>
  <c r="I65" i="2"/>
  <c r="I64" i="2"/>
  <c r="I63" i="2"/>
  <c r="I62" i="2"/>
  <c r="F58" i="2"/>
  <c r="I61" i="2"/>
  <c r="I60" i="2"/>
  <c r="H58" i="2"/>
  <c r="I59" i="2"/>
  <c r="D58" i="2"/>
  <c r="I57" i="2"/>
  <c r="J57" i="2" s="1"/>
  <c r="H55" i="2"/>
  <c r="I56" i="2"/>
  <c r="F55" i="2"/>
  <c r="E55" i="2"/>
  <c r="D55" i="2"/>
  <c r="I54" i="2"/>
  <c r="I52" i="2" s="1"/>
  <c r="J52" i="2" s="1"/>
  <c r="H54" i="2"/>
  <c r="I53" i="2"/>
  <c r="H52" i="2"/>
  <c r="G52" i="2"/>
  <c r="F52" i="2"/>
  <c r="E52" i="2"/>
  <c r="D52" i="2"/>
  <c r="I51" i="2"/>
  <c r="J51" i="2" s="1"/>
  <c r="H49" i="2"/>
  <c r="F49" i="2"/>
  <c r="I50" i="2"/>
  <c r="I49" i="2" s="1"/>
  <c r="J49" i="2" s="1"/>
  <c r="G49" i="2"/>
  <c r="E49" i="2"/>
  <c r="D49" i="2"/>
  <c r="I48" i="2"/>
  <c r="I47" i="2"/>
  <c r="I46" i="2" s="1"/>
  <c r="F46" i="2"/>
  <c r="F44" i="2" s="1"/>
  <c r="E46" i="2"/>
  <c r="E44" i="2" s="1"/>
  <c r="D46" i="2"/>
  <c r="D44" i="2" s="1"/>
  <c r="D129" i="2" s="1"/>
  <c r="D137" i="2" s="1"/>
  <c r="D139" i="2" s="1"/>
  <c r="G44" i="2"/>
  <c r="G129" i="2" s="1"/>
  <c r="G137" i="2" s="1"/>
  <c r="D41" i="2"/>
  <c r="I38" i="2"/>
  <c r="I37" i="2"/>
  <c r="J37" i="2" s="1"/>
  <c r="I36" i="2"/>
  <c r="J36" i="2" s="1"/>
  <c r="F34" i="2"/>
  <c r="F39" i="2" s="1"/>
  <c r="I35" i="2"/>
  <c r="H34" i="2"/>
  <c r="H39" i="2" s="1"/>
  <c r="G39" i="2"/>
  <c r="D34" i="2"/>
  <c r="D39" i="2" s="1"/>
  <c r="I33" i="2"/>
  <c r="J33" i="2" s="1"/>
  <c r="J28" i="2"/>
  <c r="I28" i="2"/>
  <c r="J27" i="2"/>
  <c r="I27" i="2"/>
  <c r="I26" i="2"/>
  <c r="J26" i="2" s="1"/>
  <c r="F26" i="2"/>
  <c r="E26" i="2"/>
  <c r="I24" i="2"/>
  <c r="F22" i="2"/>
  <c r="J21" i="2"/>
  <c r="I21" i="2"/>
  <c r="J20" i="2"/>
  <c r="I20" i="2"/>
  <c r="I18" i="2" s="1"/>
  <c r="I19" i="2"/>
  <c r="J19" i="2" s="1"/>
  <c r="H18" i="2"/>
  <c r="H22" i="2" s="1"/>
  <c r="G18" i="2"/>
  <c r="G22" i="2" s="1"/>
  <c r="F18" i="2"/>
  <c r="E18" i="2"/>
  <c r="E22" i="2" s="1"/>
  <c r="D18" i="2"/>
  <c r="D22" i="2" s="1"/>
  <c r="I17" i="2"/>
  <c r="D193" i="1"/>
  <c r="E185" i="1" s="1"/>
  <c r="E193" i="1" s="1"/>
  <c r="F185" i="1" s="1"/>
  <c r="F193" i="1" s="1"/>
  <c r="G185" i="1" s="1"/>
  <c r="G193" i="1" s="1"/>
  <c r="H185" i="1" s="1"/>
  <c r="H193" i="1" s="1"/>
  <c r="G191" i="1"/>
  <c r="F191" i="1"/>
  <c r="H189" i="1"/>
  <c r="H188" i="1"/>
  <c r="H191" i="1" s="1"/>
  <c r="G188" i="1"/>
  <c r="F188" i="1"/>
  <c r="E188" i="1"/>
  <c r="E191" i="1" s="1"/>
  <c r="G187" i="1"/>
  <c r="H170" i="1"/>
  <c r="G170" i="1"/>
  <c r="F170" i="1"/>
  <c r="E170" i="1"/>
  <c r="D170" i="1"/>
  <c r="H159" i="1"/>
  <c r="G159" i="1"/>
  <c r="F159" i="1"/>
  <c r="E159" i="1"/>
  <c r="D159" i="1"/>
  <c r="I157" i="1"/>
  <c r="F148" i="1"/>
  <c r="I156" i="1"/>
  <c r="I155" i="1"/>
  <c r="I154" i="1"/>
  <c r="I153" i="1"/>
  <c r="I152" i="1"/>
  <c r="I151" i="1"/>
  <c r="I150" i="1"/>
  <c r="I149" i="1"/>
  <c r="H149" i="1"/>
  <c r="H148" i="1"/>
  <c r="G148" i="1"/>
  <c r="D148" i="1"/>
  <c r="I138" i="1"/>
  <c r="J138" i="1" s="1"/>
  <c r="I137" i="1"/>
  <c r="J137" i="1" s="1"/>
  <c r="I136" i="1"/>
  <c r="J136" i="1" s="1"/>
  <c r="H134" i="1"/>
  <c r="I135" i="1"/>
  <c r="G134" i="1"/>
  <c r="F134" i="1"/>
  <c r="E134" i="1"/>
  <c r="H128" i="1"/>
  <c r="I130" i="1"/>
  <c r="J130" i="1" s="1"/>
  <c r="G128" i="1"/>
  <c r="F128" i="1"/>
  <c r="D128" i="1"/>
  <c r="I127" i="1"/>
  <c r="J127" i="1" s="1"/>
  <c r="I126" i="1"/>
  <c r="J126" i="1" s="1"/>
  <c r="I125" i="1"/>
  <c r="J125" i="1" s="1"/>
  <c r="G118" i="1"/>
  <c r="I124" i="1"/>
  <c r="J124" i="1" s="1"/>
  <c r="I123" i="1"/>
  <c r="J123" i="1" s="1"/>
  <c r="I122" i="1"/>
  <c r="J122" i="1" s="1"/>
  <c r="I121" i="1"/>
  <c r="J121" i="1" s="1"/>
  <c r="I120" i="1"/>
  <c r="J120" i="1" s="1"/>
  <c r="I119" i="1"/>
  <c r="F118" i="1"/>
  <c r="E118" i="1"/>
  <c r="D118" i="1"/>
  <c r="I117" i="1"/>
  <c r="J117" i="1" s="1"/>
  <c r="I116" i="1"/>
  <c r="J116" i="1" s="1"/>
  <c r="I115" i="1"/>
  <c r="J115" i="1" s="1"/>
  <c r="G114" i="1"/>
  <c r="H114" i="1"/>
  <c r="F114" i="1"/>
  <c r="F109" i="1" s="1"/>
  <c r="E114" i="1"/>
  <c r="I113" i="1"/>
  <c r="J113" i="1" s="1"/>
  <c r="I112" i="1"/>
  <c r="J112" i="1" s="1"/>
  <c r="I111" i="1"/>
  <c r="J111" i="1" s="1"/>
  <c r="G109" i="1"/>
  <c r="E109" i="1"/>
  <c r="D109" i="1"/>
  <c r="I108" i="1"/>
  <c r="J108" i="1" s="1"/>
  <c r="I107" i="1"/>
  <c r="J107" i="1" s="1"/>
  <c r="I106" i="1"/>
  <c r="J106" i="1" s="1"/>
  <c r="I105" i="1"/>
  <c r="J105" i="1" s="1"/>
  <c r="G104" i="1"/>
  <c r="H104" i="1"/>
  <c r="F104" i="1"/>
  <c r="E104" i="1"/>
  <c r="D104" i="1"/>
  <c r="I103" i="1"/>
  <c r="J103" i="1" s="1"/>
  <c r="I102" i="1"/>
  <c r="J102" i="1" s="1"/>
  <c r="I101" i="1"/>
  <c r="J101" i="1" s="1"/>
  <c r="G99" i="1"/>
  <c r="F99" i="1"/>
  <c r="F98" i="1" s="1"/>
  <c r="I100" i="1"/>
  <c r="H99" i="1"/>
  <c r="D99" i="1"/>
  <c r="D98" i="1" s="1"/>
  <c r="J96" i="1"/>
  <c r="I96" i="1"/>
  <c r="D96" i="1"/>
  <c r="I95" i="1"/>
  <c r="J95" i="1" s="1"/>
  <c r="I94" i="1"/>
  <c r="J94" i="1" s="1"/>
  <c r="G91" i="1"/>
  <c r="I93" i="1"/>
  <c r="J93" i="1" s="1"/>
  <c r="F91" i="1"/>
  <c r="I92" i="1"/>
  <c r="H91" i="1"/>
  <c r="E91" i="1"/>
  <c r="D91" i="1"/>
  <c r="I90" i="1"/>
  <c r="J90" i="1" s="1"/>
  <c r="I89" i="1"/>
  <c r="J89" i="1" s="1"/>
  <c r="G87" i="1"/>
  <c r="E87" i="1"/>
  <c r="H87" i="1"/>
  <c r="D87" i="1"/>
  <c r="I86" i="1"/>
  <c r="J86" i="1" s="1"/>
  <c r="I85" i="1"/>
  <c r="J85" i="1" s="1"/>
  <c r="I84" i="1"/>
  <c r="J84" i="1" s="1"/>
  <c r="I83" i="1"/>
  <c r="J83" i="1" s="1"/>
  <c r="I82" i="1"/>
  <c r="J82" i="1" s="1"/>
  <c r="I81" i="1"/>
  <c r="J81" i="1" s="1"/>
  <c r="I80" i="1"/>
  <c r="J80" i="1" s="1"/>
  <c r="I79" i="1"/>
  <c r="J79" i="1" s="1"/>
  <c r="I78" i="1"/>
  <c r="J78" i="1" s="1"/>
  <c r="I77" i="1"/>
  <c r="J77" i="1" s="1"/>
  <c r="I76" i="1"/>
  <c r="J76" i="1" s="1"/>
  <c r="I75" i="1"/>
  <c r="J75" i="1" s="1"/>
  <c r="H73" i="1"/>
  <c r="F73" i="1"/>
  <c r="F71" i="1" s="1"/>
  <c r="E73" i="1"/>
  <c r="D73" i="1"/>
  <c r="I72" i="1"/>
  <c r="H71" i="1"/>
  <c r="D71" i="1"/>
  <c r="F61" i="1"/>
  <c r="I68" i="1"/>
  <c r="J68" i="1" s="1"/>
  <c r="I67" i="1"/>
  <c r="I65" i="1"/>
  <c r="J65" i="1" s="1"/>
  <c r="J64" i="1"/>
  <c r="I64" i="1"/>
  <c r="I63" i="1"/>
  <c r="J63" i="1" s="1"/>
  <c r="G61" i="1"/>
  <c r="D61" i="1"/>
  <c r="I60" i="1"/>
  <c r="J60" i="1" s="1"/>
  <c r="H58" i="1"/>
  <c r="G58" i="1"/>
  <c r="F58" i="1"/>
  <c r="D58" i="1"/>
  <c r="H55" i="1"/>
  <c r="G55" i="1"/>
  <c r="I57" i="1"/>
  <c r="J56" i="1"/>
  <c r="I56" i="1"/>
  <c r="E55" i="1"/>
  <c r="D55" i="1"/>
  <c r="D47" i="1" s="1"/>
  <c r="D132" i="1" s="1"/>
  <c r="D140" i="1" s="1"/>
  <c r="F52" i="1"/>
  <c r="I54" i="1"/>
  <c r="J54" i="1" s="1"/>
  <c r="H52" i="1"/>
  <c r="G52" i="1"/>
  <c r="D52" i="1"/>
  <c r="H49" i="1"/>
  <c r="H47" i="1" s="1"/>
  <c r="G49" i="1"/>
  <c r="G47" i="1" s="1"/>
  <c r="E49" i="1"/>
  <c r="D49" i="1"/>
  <c r="D44" i="1"/>
  <c r="I41" i="1"/>
  <c r="J41" i="1" s="1"/>
  <c r="J40" i="1"/>
  <c r="I40" i="1"/>
  <c r="G37" i="1"/>
  <c r="I39" i="1"/>
  <c r="J38" i="1"/>
  <c r="I38" i="1"/>
  <c r="E37" i="1"/>
  <c r="H37" i="1"/>
  <c r="H42" i="1" s="1"/>
  <c r="D37" i="1"/>
  <c r="I36" i="1"/>
  <c r="I31" i="1"/>
  <c r="J31" i="1" s="1"/>
  <c r="J30" i="1"/>
  <c r="I30" i="1"/>
  <c r="F29" i="1"/>
  <c r="E29" i="1"/>
  <c r="I27" i="1"/>
  <c r="J27" i="1" s="1"/>
  <c r="F25" i="1"/>
  <c r="D25" i="1"/>
  <c r="D36" i="1" s="1"/>
  <c r="D42" i="1" s="1"/>
  <c r="J24" i="1"/>
  <c r="I24" i="1"/>
  <c r="I23" i="1"/>
  <c r="J23" i="1" s="1"/>
  <c r="I22" i="1"/>
  <c r="J22" i="1" s="1"/>
  <c r="I21" i="1"/>
  <c r="J21" i="1" s="1"/>
  <c r="H21" i="1"/>
  <c r="G21" i="1"/>
  <c r="G25" i="1" s="1"/>
  <c r="F21" i="1"/>
  <c r="E21" i="1"/>
  <c r="E25" i="1" s="1"/>
  <c r="D21" i="1"/>
  <c r="I20" i="1"/>
  <c r="J20" i="1" s="1"/>
  <c r="I19" i="1"/>
  <c r="J19" i="1" s="1"/>
  <c r="H18" i="1"/>
  <c r="G18" i="1"/>
  <c r="I18" i="1" s="1"/>
  <c r="D18" i="1"/>
  <c r="D17" i="1" s="1"/>
  <c r="H17" i="1"/>
  <c r="H25" i="1" s="1"/>
  <c r="G17" i="1"/>
  <c r="G98" i="1" l="1"/>
  <c r="I134" i="1"/>
  <c r="J134" i="1" s="1"/>
  <c r="J135" i="1"/>
  <c r="I58" i="2"/>
  <c r="I111" i="2"/>
  <c r="J111" i="2" s="1"/>
  <c r="J112" i="2"/>
  <c r="H44" i="2"/>
  <c r="H129" i="2" s="1"/>
  <c r="H137" i="2" s="1"/>
  <c r="H139" i="2" s="1"/>
  <c r="E52" i="1"/>
  <c r="E47" i="1" s="1"/>
  <c r="E132" i="1" s="1"/>
  <c r="E140" i="1" s="1"/>
  <c r="E142" i="1" s="1"/>
  <c r="I53" i="1"/>
  <c r="J119" i="1"/>
  <c r="I118" i="1"/>
  <c r="J118" i="1" s="1"/>
  <c r="I55" i="2"/>
  <c r="J55" i="2" s="1"/>
  <c r="J56" i="2"/>
  <c r="I115" i="2"/>
  <c r="J115" i="2" s="1"/>
  <c r="I131" i="2"/>
  <c r="J131" i="2" s="1"/>
  <c r="J132" i="2"/>
  <c r="J57" i="1"/>
  <c r="I55" i="1"/>
  <c r="J55" i="1" s="1"/>
  <c r="I66" i="1"/>
  <c r="J66" i="1" s="1"/>
  <c r="F87" i="1"/>
  <c r="H95" i="2"/>
  <c r="G73" i="1"/>
  <c r="I73" i="1" s="1"/>
  <c r="J73" i="1" s="1"/>
  <c r="E95" i="2"/>
  <c r="I34" i="2"/>
  <c r="I39" i="2" s="1"/>
  <c r="J39" i="2" s="1"/>
  <c r="F95" i="2"/>
  <c r="F129" i="2" s="1"/>
  <c r="F137" i="2" s="1"/>
  <c r="F139" i="2" s="1"/>
  <c r="I51" i="1"/>
  <c r="J51" i="1" s="1"/>
  <c r="D142" i="1"/>
  <c r="I69" i="1"/>
  <c r="J69" i="1" s="1"/>
  <c r="E61" i="1"/>
  <c r="I17" i="1"/>
  <c r="J36" i="1"/>
  <c r="J18" i="1"/>
  <c r="G42" i="1"/>
  <c r="J39" i="1"/>
  <c r="I37" i="1"/>
  <c r="F55" i="1"/>
  <c r="D188" i="2"/>
  <c r="D190" i="2" s="1"/>
  <c r="E182" i="2" s="1"/>
  <c r="E190" i="2" s="1"/>
  <c r="F182" i="2" s="1"/>
  <c r="F190" i="2" s="1"/>
  <c r="G182" i="2" s="1"/>
  <c r="G190" i="2" s="1"/>
  <c r="H182" i="2" s="1"/>
  <c r="H190" i="2" s="1"/>
  <c r="I91" i="1"/>
  <c r="J91" i="1" s="1"/>
  <c r="J92" i="1"/>
  <c r="G139" i="2"/>
  <c r="I99" i="1"/>
  <c r="J100" i="1"/>
  <c r="H61" i="1"/>
  <c r="H132" i="1" s="1"/>
  <c r="H140" i="1" s="1"/>
  <c r="H142" i="1" s="1"/>
  <c r="I71" i="1"/>
  <c r="J71" i="1" s="1"/>
  <c r="J72" i="1"/>
  <c r="F49" i="1"/>
  <c r="J69" i="2"/>
  <c r="I59" i="1"/>
  <c r="E58" i="1"/>
  <c r="I62" i="1"/>
  <c r="F37" i="1"/>
  <c r="F42" i="1" s="1"/>
  <c r="I22" i="2"/>
  <c r="J18" i="2"/>
  <c r="I74" i="1"/>
  <c r="J74" i="1" s="1"/>
  <c r="I104" i="1"/>
  <c r="J104" i="1" s="1"/>
  <c r="I114" i="1"/>
  <c r="J114" i="1" s="1"/>
  <c r="H118" i="1"/>
  <c r="E42" i="1"/>
  <c r="I50" i="1"/>
  <c r="E71" i="1"/>
  <c r="I88" i="1"/>
  <c r="E99" i="1"/>
  <c r="E98" i="1" s="1"/>
  <c r="I110" i="1"/>
  <c r="E34" i="2"/>
  <c r="E39" i="2" s="1"/>
  <c r="E70" i="2"/>
  <c r="I70" i="2" s="1"/>
  <c r="I68" i="2" s="1"/>
  <c r="I102" i="2"/>
  <c r="E58" i="2"/>
  <c r="I85" i="2"/>
  <c r="I89" i="2"/>
  <c r="I88" i="2" s="1"/>
  <c r="I126" i="2"/>
  <c r="I125" i="2" s="1"/>
  <c r="I29" i="1"/>
  <c r="J29" i="1" s="1"/>
  <c r="E148" i="1"/>
  <c r="I148" i="1" s="1"/>
  <c r="I129" i="1"/>
  <c r="I128" i="1" s="1"/>
  <c r="J54" i="2"/>
  <c r="E115" i="2"/>
  <c r="I99" i="2"/>
  <c r="J99" i="2" s="1"/>
  <c r="I97" i="2"/>
  <c r="H109" i="1"/>
  <c r="H98" i="1" s="1"/>
  <c r="I107" i="2"/>
  <c r="E128" i="1"/>
  <c r="E145" i="2"/>
  <c r="I145" i="2" s="1"/>
  <c r="E129" i="2" l="1"/>
  <c r="E137" i="2" s="1"/>
  <c r="E139" i="2" s="1"/>
  <c r="J107" i="2"/>
  <c r="I106" i="2"/>
  <c r="J106" i="2" s="1"/>
  <c r="I101" i="2"/>
  <c r="J101" i="2" s="1"/>
  <c r="J102" i="2"/>
  <c r="F47" i="1"/>
  <c r="F132" i="1" s="1"/>
  <c r="F140" i="1" s="1"/>
  <c r="F142" i="1" s="1"/>
  <c r="J37" i="1"/>
  <c r="I42" i="1"/>
  <c r="J42" i="1" s="1"/>
  <c r="J97" i="2"/>
  <c r="I96" i="2"/>
  <c r="E68" i="2"/>
  <c r="I109" i="1"/>
  <c r="J109" i="1" s="1"/>
  <c r="J110" i="1"/>
  <c r="G71" i="1"/>
  <c r="G132" i="1" s="1"/>
  <c r="G140" i="1" s="1"/>
  <c r="G142" i="1" s="1"/>
  <c r="J99" i="1"/>
  <c r="J53" i="1"/>
  <c r="I52" i="1"/>
  <c r="J52" i="1" s="1"/>
  <c r="I87" i="1"/>
  <c r="J87" i="1" s="1"/>
  <c r="J88" i="1"/>
  <c r="I61" i="1"/>
  <c r="J61" i="1" s="1"/>
  <c r="J62" i="1"/>
  <c r="I25" i="1"/>
  <c r="J25" i="1" s="1"/>
  <c r="J17" i="1"/>
  <c r="I49" i="1"/>
  <c r="J50" i="1"/>
  <c r="J59" i="1"/>
  <c r="I58" i="1"/>
  <c r="J58" i="1" s="1"/>
  <c r="I44" i="2"/>
  <c r="I84" i="2"/>
  <c r="J84" i="2" s="1"/>
  <c r="J85" i="2"/>
  <c r="I95" i="2" l="1"/>
  <c r="J95" i="2" s="1"/>
  <c r="J96" i="2"/>
  <c r="J49" i="1"/>
  <c r="I47" i="1"/>
  <c r="J44" i="2"/>
  <c r="I98" i="1"/>
  <c r="J98" i="1" s="1"/>
  <c r="I129" i="2" l="1"/>
  <c r="I132" i="1"/>
  <c r="J47" i="1"/>
  <c r="I140" i="1" l="1"/>
  <c r="J132" i="1"/>
  <c r="J129" i="2"/>
  <c r="I137" i="2"/>
  <c r="I139" i="2" l="1"/>
  <c r="J137" i="2"/>
  <c r="J140" i="1"/>
  <c r="I1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Renata Melo</author>
  </authors>
  <commentList>
    <comment ref="D110" authorId="0" shapeId="0" xr:uid="{86B931D3-B0AA-49D6-B0C1-7C47F6181A2A}">
      <text>
        <r>
          <rPr>
            <sz val="9"/>
            <color indexed="81"/>
            <rFont val="Segoe UI"/>
            <family val="2"/>
          </rPr>
          <t>AULAS/PALESTRAS
EDUCADOR/MONITOR
INTERPRETE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Renata Melo</author>
  </authors>
  <commentList>
    <comment ref="D107" authorId="0" shapeId="0" xr:uid="{78048F6A-7D07-49AB-89FE-2431E2E54088}">
      <text>
        <r>
          <rPr>
            <b/>
            <sz val="9"/>
            <color indexed="81"/>
            <rFont val="Segoe UI"/>
            <family val="2"/>
          </rPr>
          <t>PALESTRAS
INTERPRETES</t>
        </r>
      </text>
    </comment>
  </commentList>
</comments>
</file>

<file path=xl/sharedStrings.xml><?xml version="1.0" encoding="utf-8"?>
<sst xmlns="http://schemas.openxmlformats.org/spreadsheetml/2006/main" count="749" uniqueCount="313">
  <si>
    <t>Exercício:</t>
  </si>
  <si>
    <t>2019</t>
  </si>
  <si>
    <t>UGE:</t>
  </si>
  <si>
    <t>UPPM</t>
  </si>
  <si>
    <t>Organização Social: Associação Pinacoteca Arte e Cultura - APAC</t>
  </si>
  <si>
    <t>Objeto Contratual:</t>
  </si>
  <si>
    <t>Pinacoteca Luz e Estação Pinacoteca</t>
  </si>
  <si>
    <t>Contrato de Gestão nº:</t>
  </si>
  <si>
    <t>001/2018</t>
  </si>
  <si>
    <t>1. RELATÓRIO GERENCIAL DE ORÇAMENTO PREVISTO x REALIZADO</t>
  </si>
  <si>
    <t>I - REPASSES PÚBLICOS</t>
  </si>
  <si>
    <t>RECURSOS PÚBLICOS VINCULADOS AO CONTRATO DE GESTÃO</t>
  </si>
  <si>
    <t>Orçamento
Anual</t>
  </si>
  <si>
    <t>1º Tri</t>
  </si>
  <si>
    <t>2º Tri</t>
  </si>
  <si>
    <t>3º Tri</t>
  </si>
  <si>
    <t>4º Tri</t>
  </si>
  <si>
    <t>Realizado</t>
  </si>
  <si>
    <t xml:space="preserve">Real x Orçado </t>
  </si>
  <si>
    <t>Repasse para o Contrato de Gestão</t>
  </si>
  <si>
    <t>1.1</t>
  </si>
  <si>
    <t>Repasse Contrato de Gestão</t>
  </si>
  <si>
    <t>1.1.1</t>
  </si>
  <si>
    <t>Repasse do Contrato de Gestão</t>
  </si>
  <si>
    <t>1.1.2</t>
  </si>
  <si>
    <t>1º Aditamento</t>
  </si>
  <si>
    <t>1.1.3</t>
  </si>
  <si>
    <t>Saldo Remanescente do CG 005/2013</t>
  </si>
  <si>
    <t>1.2</t>
  </si>
  <si>
    <t>Movimentação de Recursos Reservados</t>
  </si>
  <si>
    <t>1.2.1</t>
  </si>
  <si>
    <t xml:space="preserve">Constituição Recursos de Reserva </t>
  </si>
  <si>
    <t>1.2.2</t>
  </si>
  <si>
    <t>Constituição Recursos de Contingência</t>
  </si>
  <si>
    <t>1.2.3</t>
  </si>
  <si>
    <t>Reversão de Recursos Reservados (Reserva e Contingência - a especificar)</t>
  </si>
  <si>
    <t>1.3</t>
  </si>
  <si>
    <t>Repasses Líquidos Disponíveis</t>
  </si>
  <si>
    <t>Recursos de Investimento do Contrato de Gestão</t>
  </si>
  <si>
    <t>Recursos de Captação Incentivada</t>
  </si>
  <si>
    <t>3.1</t>
  </si>
  <si>
    <t>Custeio</t>
  </si>
  <si>
    <t>3.2</t>
  </si>
  <si>
    <t>Investimentos</t>
  </si>
  <si>
    <t>II - DEMONSTRAÇÃO DE RESULTADO</t>
  </si>
  <si>
    <t>RECEITAS APROPRIADAS VINCULADAS AO CONTRATO DE GESTÃO</t>
  </si>
  <si>
    <t>4.1</t>
  </si>
  <si>
    <t>Receita de Repasse Apropriada</t>
  </si>
  <si>
    <t>4.2</t>
  </si>
  <si>
    <t>Receita de Captação Apropriada</t>
  </si>
  <si>
    <t>4.2.1</t>
  </si>
  <si>
    <r>
      <t>Captação de Recursos Operacionais</t>
    </r>
    <r>
      <rPr>
        <sz val="10"/>
        <rFont val="Calibri"/>
        <family val="2"/>
        <scheme val="minor"/>
      </rPr>
      <t xml:space="preserve"> (bilheteria, cessão onerosa de espaço, loja, café, doações, estacionamento, etc)</t>
    </r>
  </si>
  <si>
    <t>4.2.2</t>
  </si>
  <si>
    <t>Captação de Recursos Incentivados</t>
  </si>
  <si>
    <t>4.2.3</t>
  </si>
  <si>
    <t>Trabalho Voluntário e Gratuidades</t>
  </si>
  <si>
    <t>4.3</t>
  </si>
  <si>
    <t>Total das Receitas Financeiras</t>
  </si>
  <si>
    <t>5</t>
  </si>
  <si>
    <t>TOTAL DE RECEITAS VINCULADAS AO PLANO DE TRABALHO</t>
  </si>
  <si>
    <t>6</t>
  </si>
  <si>
    <t>TOTAL DE RECEITAS PARA METAS CONDICIONADAS</t>
  </si>
  <si>
    <t>DESPESAS DO CONTRATO DE GESTÃO</t>
  </si>
  <si>
    <t>Recursos Humanos</t>
  </si>
  <si>
    <t>7.1</t>
  </si>
  <si>
    <t>Salários, encargos e benefícios</t>
  </si>
  <si>
    <t>7.1.1</t>
  </si>
  <si>
    <t>Diretoria</t>
  </si>
  <si>
    <t>7.1.1.1</t>
  </si>
  <si>
    <t>Área Meio</t>
  </si>
  <si>
    <t>7.1.1.2</t>
  </si>
  <si>
    <t>Área Fim</t>
  </si>
  <si>
    <t>7.1.2</t>
  </si>
  <si>
    <t>Demais Funcionários</t>
  </si>
  <si>
    <t>7.1.2.1</t>
  </si>
  <si>
    <t>7.1.2.2</t>
  </si>
  <si>
    <t>7.1.3</t>
  </si>
  <si>
    <t>Estagiários</t>
  </si>
  <si>
    <t>7.1.3.1</t>
  </si>
  <si>
    <t>7.1.3.2</t>
  </si>
  <si>
    <t>7.1.4</t>
  </si>
  <si>
    <t>Aprendizes</t>
  </si>
  <si>
    <t>7.1.4.1</t>
  </si>
  <si>
    <t>7.1.4.2</t>
  </si>
  <si>
    <t>Prestadores de serviços (Consultorias/Assessorias/Pessoas Jurídicas) - Área Meio</t>
  </si>
  <si>
    <t>8.1</t>
  </si>
  <si>
    <t>Limpeza</t>
  </si>
  <si>
    <t>8.2</t>
  </si>
  <si>
    <t>Vigilância / portaria / segurança</t>
  </si>
  <si>
    <t>8.3</t>
  </si>
  <si>
    <t>Jurídica</t>
  </si>
  <si>
    <t>8.4</t>
  </si>
  <si>
    <t>Informática</t>
  </si>
  <si>
    <t>8.5</t>
  </si>
  <si>
    <t>Administrativa / RH</t>
  </si>
  <si>
    <t>8.6</t>
  </si>
  <si>
    <t>Contábil</t>
  </si>
  <si>
    <t>8.7</t>
  </si>
  <si>
    <t>Auditoria</t>
  </si>
  <si>
    <t>8.8</t>
  </si>
  <si>
    <t>Outras Despesas (a especificar)</t>
  </si>
  <si>
    <t>Custos Administrativos e Institucionais</t>
  </si>
  <si>
    <t>9.1</t>
  </si>
  <si>
    <t>Locação de bens imóveis</t>
  </si>
  <si>
    <t>9.2</t>
  </si>
  <si>
    <t>Utilidades públicas</t>
  </si>
  <si>
    <t>9.2.1</t>
  </si>
  <si>
    <t>Agua</t>
  </si>
  <si>
    <t>9.2.2</t>
  </si>
  <si>
    <t>Energia eletrica</t>
  </si>
  <si>
    <t>9.2.3</t>
  </si>
  <si>
    <t>Gas</t>
  </si>
  <si>
    <t>9.2.4</t>
  </si>
  <si>
    <t>Internet</t>
  </si>
  <si>
    <t>9.2.5</t>
  </si>
  <si>
    <t>Telefonia</t>
  </si>
  <si>
    <t>9.3</t>
  </si>
  <si>
    <t>Uniformes e EPIs</t>
  </si>
  <si>
    <t>9.4</t>
  </si>
  <si>
    <t>Viagens e Estadias</t>
  </si>
  <si>
    <t>9.5</t>
  </si>
  <si>
    <t>Material de consumo, escritório e limpeza</t>
  </si>
  <si>
    <t>9.6</t>
  </si>
  <si>
    <t>Despesas tributárias e financeiras</t>
  </si>
  <si>
    <t>9.7</t>
  </si>
  <si>
    <t>Despesas diversas (correio, xerox, motoboy, etc.)</t>
  </si>
  <si>
    <t>9.8</t>
  </si>
  <si>
    <t>Treinamento de Funcionários</t>
  </si>
  <si>
    <t>9.9</t>
  </si>
  <si>
    <t>Outras Despesas (especificar)</t>
  </si>
  <si>
    <t>9.10</t>
  </si>
  <si>
    <t>Locação de móveis</t>
  </si>
  <si>
    <t>Programa de Gestão Executiva, Transparência e Governança</t>
  </si>
  <si>
    <t>10.1</t>
  </si>
  <si>
    <t xml:space="preserve">Plano Museológico ou Planejamento Estratégico </t>
  </si>
  <si>
    <t>10.2</t>
  </si>
  <si>
    <t>Pesquisa de público</t>
  </si>
  <si>
    <t>10.3</t>
  </si>
  <si>
    <t>(discriminar)</t>
  </si>
  <si>
    <t>Programa de Edificações: Conservação, Manutenção e Segurança</t>
  </si>
  <si>
    <t>11.1</t>
  </si>
  <si>
    <t>Conservação e manutenção de edificações (reparos, pinturas,  limpeza  de  caixa  de  água,  limpeza  de calhas, etc.)</t>
  </si>
  <si>
    <t>11.2</t>
  </si>
  <si>
    <t>Sistema de Monitoramento de Segurança e AVCB</t>
  </si>
  <si>
    <t>11.3</t>
  </si>
  <si>
    <t>Equipamentos / Implementos</t>
  </si>
  <si>
    <t>11.4</t>
  </si>
  <si>
    <t>Seguros (predial, incêndio, etc.)</t>
  </si>
  <si>
    <t>11.5</t>
  </si>
  <si>
    <t>Outras Despesas (ar condicionado, elevadores, detector de metais, cacambas, coleta de lixo)</t>
  </si>
  <si>
    <t>Programas de Trabalho da Área Fim</t>
  </si>
  <si>
    <t>12.1</t>
  </si>
  <si>
    <t>Programa de Acervo: Conservação, Documentação e Pesquisa</t>
  </si>
  <si>
    <t>12.1.1</t>
  </si>
  <si>
    <t>Aquisição de acervo museológico / bibliográfico</t>
  </si>
  <si>
    <t>12.1.2</t>
  </si>
  <si>
    <t>Mobiliário e equipamentos para áreas técnicas</t>
  </si>
  <si>
    <t>12.1.3</t>
  </si>
  <si>
    <t>Projetos de documentação, conservação e pesquisa</t>
  </si>
  <si>
    <t>12.1.4</t>
  </si>
  <si>
    <t>12.2</t>
  </si>
  <si>
    <t>Programa de Exposições e Programação Cultural</t>
  </si>
  <si>
    <t>12.2.1</t>
  </si>
  <si>
    <t>Exposições Temporárias</t>
  </si>
  <si>
    <t>12.2.2</t>
  </si>
  <si>
    <t>Nova exposição de longa duração / atualização expos.</t>
  </si>
  <si>
    <t>12.2.3</t>
  </si>
  <si>
    <t>Programação Cultural</t>
  </si>
  <si>
    <t>12.2.4</t>
  </si>
  <si>
    <t>12.3</t>
  </si>
  <si>
    <t>Programa Educativo</t>
  </si>
  <si>
    <t>12.3.1</t>
  </si>
  <si>
    <t>Oficinas, cursos, palestras</t>
  </si>
  <si>
    <t>12.3.2</t>
  </si>
  <si>
    <t>Projetos, materiais de apoio impressos e audiovisuais</t>
  </si>
  <si>
    <t>12.3.3</t>
  </si>
  <si>
    <t>Recursos e materiais de acessibilidade</t>
  </si>
  <si>
    <t>12.3.4</t>
  </si>
  <si>
    <t>Apoio Participação Instituição no CECA - ICOM</t>
  </si>
  <si>
    <t>12.4</t>
  </si>
  <si>
    <t>Programa  de Ações de Apoio ao SISEM-SP</t>
  </si>
  <si>
    <t>12.4.1</t>
  </si>
  <si>
    <t xml:space="preserve">Exposições Itinerantes </t>
  </si>
  <si>
    <t>12.4.2</t>
  </si>
  <si>
    <t>Ações em Rede</t>
  </si>
  <si>
    <t>12.4.3</t>
  </si>
  <si>
    <t>(especificar)</t>
  </si>
  <si>
    <t>12.5</t>
  </si>
  <si>
    <t>Programa de Comunicação e Desenvolvimento Institucional</t>
  </si>
  <si>
    <t>12.5.1</t>
  </si>
  <si>
    <t>Plano de Comunicação e site (intranet e acessibilidade site e aplicativo)</t>
  </si>
  <si>
    <t>12.5.2</t>
  </si>
  <si>
    <t>Projetos gráficos e materiais de comunicação</t>
  </si>
  <si>
    <t>12.5.3</t>
  </si>
  <si>
    <t>Publicações (folders, folhetos visitação)</t>
  </si>
  <si>
    <t>12.5.4</t>
  </si>
  <si>
    <t>Assessoria de imprensa e custos de publicidade (facebook e mídias digitais)</t>
  </si>
  <si>
    <t>12.5.5</t>
  </si>
  <si>
    <t>Comunicação visual edifícios, placas etc</t>
  </si>
  <si>
    <t>12.5.6</t>
  </si>
  <si>
    <t>Registro fotográfico das ações (comprovação e evidenciação das ações)</t>
  </si>
  <si>
    <t>12.5.7</t>
  </si>
  <si>
    <t>Clipping Digital</t>
  </si>
  <si>
    <t>12.5.8</t>
  </si>
  <si>
    <t>Apresentações</t>
  </si>
  <si>
    <t>12.5.9</t>
  </si>
  <si>
    <t>Projetos de avaliação, pesquisa de satisfação</t>
  </si>
  <si>
    <t>12.6</t>
  </si>
  <si>
    <t>Programa Específico</t>
  </si>
  <si>
    <t>12.6.1</t>
  </si>
  <si>
    <t>12.6.2</t>
  </si>
  <si>
    <t>SUBTOTAL DESPESAS</t>
  </si>
  <si>
    <t>Depreciação/Amortização/Exaustão/Baixa de Imobilizado/Doação/Gratuidade/Provisões</t>
  </si>
  <si>
    <t>13.1</t>
  </si>
  <si>
    <t>Depreciação/Amortização/Exaustão/Baixa de Imobilizado</t>
  </si>
  <si>
    <t>13.2</t>
  </si>
  <si>
    <t>Provisão para perdas e contigências</t>
  </si>
  <si>
    <t>13.3</t>
  </si>
  <si>
    <t>Despesas com Doações e Gratuidades</t>
  </si>
  <si>
    <t>13.4</t>
  </si>
  <si>
    <t>Custo das Mercadorias vendidas</t>
  </si>
  <si>
    <t>DESPESAS TOTAIS</t>
  </si>
  <si>
    <t>TOTAL GERAL</t>
  </si>
  <si>
    <t>SUPERÁVIT OU DÉFICIT DO EXERCÍCIO  (RECEITA-DESPESA)</t>
  </si>
  <si>
    <t>III - INVESTIMENTOS/IMOBILIZADO</t>
  </si>
  <si>
    <t>INVESTIMENTOS COM RECURSOS VINCULADOS AO CONTRATOS DE GESTÃO</t>
  </si>
  <si>
    <t>16.1</t>
  </si>
  <si>
    <t>MÓVEIS E UTENSÍLIOS</t>
  </si>
  <si>
    <t>16.2</t>
  </si>
  <si>
    <t>MÁQUINAS E EQUIPAMENTOS</t>
  </si>
  <si>
    <t>16.3</t>
  </si>
  <si>
    <t>EQUIPAMENTOS DE INFORMÁTICA</t>
  </si>
  <si>
    <t>16.4</t>
  </si>
  <si>
    <t>ACESSORIOS TELEFONICOS</t>
  </si>
  <si>
    <t>16.5</t>
  </si>
  <si>
    <t>INSTALAÇÕES</t>
  </si>
  <si>
    <t>16.6</t>
  </si>
  <si>
    <t>EQUIPAMENTO FOTOGRAFICO</t>
  </si>
  <si>
    <t>16.7</t>
  </si>
  <si>
    <t>SOFTWARE</t>
  </si>
  <si>
    <t>16.8</t>
  </si>
  <si>
    <t>AQUISIÇÃO DE ACERVO</t>
  </si>
  <si>
    <t>16.9</t>
  </si>
  <si>
    <t>ESTOQUE</t>
  </si>
  <si>
    <t>RECURSOS PÚBLICOS ESPECÍFICOS PARA INVESTIMENTO NO CONTRATO   DE GESTÃO</t>
  </si>
  <si>
    <t>17.1</t>
  </si>
  <si>
    <t>17.2</t>
  </si>
  <si>
    <t>17.3</t>
  </si>
  <si>
    <t>17.4</t>
  </si>
  <si>
    <t>17.5</t>
  </si>
  <si>
    <t>BENFEITORIAS</t>
  </si>
  <si>
    <t>17.6</t>
  </si>
  <si>
    <t>17.7</t>
  </si>
  <si>
    <t>17.8</t>
  </si>
  <si>
    <t>17.9</t>
  </si>
  <si>
    <t>INVESTIMENTOS COM RECURSOS INCENTIVADOS</t>
  </si>
  <si>
    <t>INVESTIMENTOS ATRAVÉS DE RECURSOS INCENTIVADOS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</si>
  <si>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</si>
  <si>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</si>
  <si>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</si>
  <si>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</si>
  <si>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</si>
  <si>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</si>
  <si>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</si>
  <si>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</si>
  <si>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</si>
  <si>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IV - PROJETOS A EXECUTAR E SALDOS DE RECURSOS VINCULADOS AO CONTRATO DE GESTÃO</t>
  </si>
  <si>
    <t>PROJETOS A EXECUTAR</t>
  </si>
  <si>
    <t>19.1</t>
  </si>
  <si>
    <t>SALDO INÍCIO EXERCÍCIO</t>
  </si>
  <si>
    <t>19.2</t>
  </si>
  <si>
    <t>REPASSES LÍQUIDOS DISPONÍVEIS</t>
  </si>
  <si>
    <t>19.3</t>
  </si>
  <si>
    <t>RECEITAS DE REPASSE APROPRIADAS</t>
  </si>
  <si>
    <t>19.4</t>
  </si>
  <si>
    <t>INVESTIMENTOS COM RECURSOS VINCULADOS AO CG</t>
  </si>
  <si>
    <t>19.5</t>
  </si>
  <si>
    <t>CONSTITUIÇÃO DE FUNDOS</t>
  </si>
  <si>
    <t>19.6</t>
  </si>
  <si>
    <t>VARIAÇÃO NO PERÍODO</t>
  </si>
  <si>
    <t>19</t>
  </si>
  <si>
    <t>SALDO PROJETOS A EXECUTAR</t>
  </si>
  <si>
    <t>OUTRAS RESERVAS: SALDOS</t>
  </si>
  <si>
    <t>20.1</t>
  </si>
  <si>
    <t>Recurso de Reserva</t>
  </si>
  <si>
    <t>20.2</t>
  </si>
  <si>
    <t>Recurso de Contingência</t>
  </si>
  <si>
    <t>RECEITAS FINANCEIRAS DOS RECURSOS DE RESERVAS E CONTINGÊNCIA</t>
  </si>
  <si>
    <t>20.3</t>
  </si>
  <si>
    <t>Doações e subvenções a apropriar (Imobilizado liquido de depreciação)</t>
  </si>
  <si>
    <t>20.4</t>
  </si>
  <si>
    <t>Receitas de projeto</t>
  </si>
  <si>
    <t>20.5</t>
  </si>
  <si>
    <t>Demais Saldos (especificar)</t>
  </si>
  <si>
    <t>20.6</t>
  </si>
  <si>
    <t>4.3 As receitas financeiras estão abaixo pois os cronograma de repasse acordado não foi cumprido conforme contrato de gestão e adicionalmente houve o contingenciamente na parcela referente ao agosto;</t>
  </si>
  <si>
    <t>7.1.4 - Houve um aumento na cota de jovem aprendiz, pois a mesma é baseada na quantidadede funcionários CLT;</t>
  </si>
  <si>
    <t>8.3 - O relizado com a assessoria juridica será maior pois a APAC irá protocolocar ação judicial para discutir a imunidade da APAC e como praxe do mercado é cobrado um percentual correspondente ao valor da ação;</t>
  </si>
  <si>
    <t>9.2.4 - A APAC contratou uma nova prestadora de serviço de internet (vogel), e conseguimos uma redução considerável nos valores pagos se comparado com os anos anteriores;</t>
  </si>
  <si>
    <t>9.2.5 - A APAC contratou uma nova prestadora de serviço de telefonia (vogel), e durante a migração para a nova empresa houve a necessidade de manter o serviço da empresa anterior (telefonica/vivo) ativo até que a migração foi finalizada;</t>
  </si>
  <si>
    <t>9.3 - Não hou ve a necessidade de reposição de uniforme para todos os funcionarios, por esse motivo o valor realizado foi consideravelmente menor que o orçado;</t>
  </si>
  <si>
    <t>9.5 - Além do reajuste anual, houve um aumento significativo na visitação durante a exposição do Ernesto Neto, o que ocasionou o aumento no consumo no material de higiene e limpeza não previsto no orçamento.</t>
  </si>
  <si>
    <t>9.7 - Reajuste na tarifa do correio não contemplada no orçamento anual</t>
  </si>
  <si>
    <t>11.1 - Além dos reparos corretivos nas dependências dos prédios da Pinacoteca Luz, Estação Pinacoteca e Memorial, houve a necessidade de trocar muitos vidros da claraboia que racharam devido as fortes chuvas que ocorreram no ano de 2019 e o valor foi muito superior ao que tinhamos em orçamento</t>
  </si>
  <si>
    <t>11.4 - A APAC realizou uma valiação dos imoveis em 2019 e após essa avaliação, o valor segurado na apolice de seguro patrimonial foi revisado e por esse motivo o premio de seguro teve correção no valor.</t>
  </si>
  <si>
    <t>12.2.2 - Refere-se a pagamentos de serviços não finalizados e pagos no ano de 2018;</t>
  </si>
  <si>
    <t>São Paulo, 28 de fevereiro de 2020.</t>
  </si>
  <si>
    <t>Marcelo Costa Dantas</t>
  </si>
  <si>
    <t>Renata Ap Silva de Melo</t>
  </si>
  <si>
    <t>Diretor Administrativo Financeiro</t>
  </si>
  <si>
    <t>Coordenadora Financeiro</t>
  </si>
  <si>
    <t>Memorial da Resistência de São Paulo</t>
  </si>
  <si>
    <t>Nova exposição de longa duração / atualização exposição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</si>
</sst>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_ ;[Red]\-#,##0.00\ "/>
    <numFmt numFmtId="165" formatCode="_-* #,##0_-;\-* #,##0_-;_-* &quot;-&quot;??_-;_-@_-"/>
    <numFmt numFmtId="166" formatCode="#,##0.0_ ;[Red]\-#,##0.0\ "/>
    <numFmt numFmtId="167" formatCode="#,##0_ ;[Red]\-#,##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0"/>
      <name val="Calibri"/>
      <family val="2"/>
      <scheme val="minor"/>
    </font>
    <font>
      <sz val="8"/>
      <name val="Courier New"/>
      <family val="3"/>
    </font>
    <font>
      <sz val="8"/>
      <name val="Verdana"/>
      <family val="2"/>
    </font>
    <font>
      <sz val="10"/>
      <name val="Calibri"/>
      <family val="2"/>
    </font>
    <font>
      <b/>
      <sz val="10"/>
      <name val="Calibri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double">
        <color auto="1"/>
      </right>
      <top/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381">
    <xf numFmtId="0" fontId="0" fillId="0" borderId="0" xfId="0"/>
    <xf numFmtId="0" fontId="3" fillId="2" borderId="0" xfId="3" applyFont="1" applyFill="1"/>
    <xf numFmtId="164" fontId="3" fillId="0" borderId="0" xfId="3" applyNumberFormat="1" applyFont="1"/>
    <xf numFmtId="164" fontId="3" fillId="0" borderId="0" xfId="1" applyNumberFormat="1" applyFont="1" applyFill="1" applyAlignment="1"/>
    <xf numFmtId="165" fontId="3" fillId="0" borderId="0" xfId="1" applyNumberFormat="1" applyFont="1" applyFill="1" applyAlignment="1">
      <alignment horizontal="center"/>
    </xf>
    <xf numFmtId="0" fontId="4" fillId="2" borderId="0" xfId="3" applyFont="1" applyFill="1"/>
    <xf numFmtId="0" fontId="5" fillId="2" borderId="0" xfId="3" applyFont="1" applyFill="1"/>
    <xf numFmtId="49" fontId="5" fillId="0" borderId="1" xfId="3" applyNumberFormat="1" applyFont="1" applyBorder="1" applyAlignment="1">
      <alignment horizontal="center"/>
    </xf>
    <xf numFmtId="164" fontId="5" fillId="0" borderId="2" xfId="3" applyNumberFormat="1" applyFont="1" applyBorder="1" applyAlignment="1">
      <alignment horizontal="center"/>
    </xf>
    <xf numFmtId="0" fontId="6" fillId="0" borderId="0" xfId="0" applyFont="1"/>
    <xf numFmtId="0" fontId="5" fillId="0" borderId="1" xfId="3" applyFont="1" applyBorder="1" applyAlignment="1">
      <alignment horizontal="left" indent="2"/>
    </xf>
    <xf numFmtId="0" fontId="6" fillId="0" borderId="0" xfId="0" applyFont="1" applyAlignment="1">
      <alignment horizontal="center"/>
    </xf>
    <xf numFmtId="164" fontId="5" fillId="0" borderId="3" xfId="3" applyNumberFormat="1" applyFont="1" applyBorder="1" applyAlignment="1">
      <alignment horizontal="center"/>
    </xf>
    <xf numFmtId="164" fontId="5" fillId="0" borderId="0" xfId="3" applyNumberFormat="1" applyFont="1" applyAlignment="1">
      <alignment horizontal="center"/>
    </xf>
    <xf numFmtId="0" fontId="3" fillId="0" borderId="0" xfId="3" applyFont="1" applyAlignment="1">
      <alignment horizontal="left" indent="2"/>
    </xf>
    <xf numFmtId="165" fontId="3" fillId="0" borderId="0" xfId="1" applyNumberFormat="1" applyFont="1" applyFill="1" applyBorder="1" applyAlignment="1">
      <alignment horizontal="center"/>
    </xf>
    <xf numFmtId="0" fontId="6" fillId="0" borderId="4" xfId="0" applyFont="1" applyBorder="1"/>
    <xf numFmtId="0" fontId="3" fillId="2" borderId="5" xfId="3" applyFont="1" applyFill="1" applyBorder="1"/>
    <xf numFmtId="0" fontId="3" fillId="2" borderId="4" xfId="3" applyFont="1" applyFill="1" applyBorder="1"/>
    <xf numFmtId="164" fontId="3" fillId="0" borderId="5" xfId="3" applyNumberFormat="1" applyFont="1" applyBorder="1"/>
    <xf numFmtId="0" fontId="5" fillId="0" borderId="4" xfId="3" applyFont="1" applyBorder="1" applyAlignment="1">
      <alignment horizontal="left" indent="2"/>
    </xf>
    <xf numFmtId="164" fontId="3" fillId="0" borderId="6" xfId="1" applyNumberFormat="1" applyFont="1" applyFill="1" applyBorder="1" applyAlignment="1"/>
    <xf numFmtId="0" fontId="6" fillId="0" borderId="6" xfId="0" applyFont="1" applyBorder="1"/>
    <xf numFmtId="0" fontId="6" fillId="0" borderId="5" xfId="0" applyFont="1" applyBorder="1"/>
    <xf numFmtId="164" fontId="5" fillId="0" borderId="1" xfId="3" quotePrefix="1" applyNumberFormat="1" applyFont="1" applyBorder="1" applyAlignment="1">
      <alignment horizontal="center"/>
    </xf>
    <xf numFmtId="164" fontId="5" fillId="0" borderId="0" xfId="3" quotePrefix="1" applyNumberFormat="1" applyFont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8" fillId="2" borderId="0" xfId="3" applyFont="1" applyFill="1"/>
    <xf numFmtId="0" fontId="7" fillId="2" borderId="0" xfId="0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0" fontId="9" fillId="2" borderId="0" xfId="3" applyFont="1" applyFill="1"/>
    <xf numFmtId="164" fontId="5" fillId="0" borderId="0" xfId="3" applyNumberFormat="1" applyFont="1"/>
    <xf numFmtId="0" fontId="6" fillId="3" borderId="4" xfId="3" applyFont="1" applyFill="1" applyBorder="1" applyAlignment="1">
      <alignment horizontal="center" vertical="center"/>
    </xf>
    <xf numFmtId="0" fontId="6" fillId="3" borderId="6" xfId="3" applyFont="1" applyFill="1" applyBorder="1" applyAlignment="1">
      <alignment horizontal="center" vertical="center"/>
    </xf>
    <xf numFmtId="164" fontId="5" fillId="0" borderId="7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164" fontId="6" fillId="0" borderId="1" xfId="3" applyNumberFormat="1" applyFont="1" applyBorder="1" applyAlignment="1">
      <alignment horizontal="center" vertical="center"/>
    </xf>
    <xf numFmtId="164" fontId="5" fillId="0" borderId="4" xfId="3" applyNumberFormat="1" applyFont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center" vertical="center"/>
    </xf>
    <xf numFmtId="0" fontId="5" fillId="0" borderId="1" xfId="3" applyFont="1" applyBorder="1" applyAlignment="1">
      <alignment horizontal="center" vertical="center" wrapText="1"/>
    </xf>
    <xf numFmtId="0" fontId="4" fillId="2" borderId="0" xfId="3" applyFont="1" applyFill="1" applyAlignment="1">
      <alignment horizontal="center" vertical="center"/>
    </xf>
    <xf numFmtId="0" fontId="5" fillId="2" borderId="1" xfId="3" applyFont="1" applyFill="1" applyBorder="1" applyAlignment="1">
      <alignment horizontal="left" vertical="center"/>
    </xf>
    <xf numFmtId="0" fontId="5" fillId="0" borderId="9" xfId="3" applyFont="1" applyBorder="1" applyAlignment="1">
      <alignment horizontal="left" vertical="center" wrapText="1"/>
    </xf>
    <xf numFmtId="0" fontId="5" fillId="0" borderId="10" xfId="3" applyFont="1" applyBorder="1" applyAlignment="1">
      <alignment horizontal="left" vertical="center" wrapText="1"/>
    </xf>
    <xf numFmtId="164" fontId="6" fillId="0" borderId="11" xfId="1" applyNumberFormat="1" applyFont="1" applyFill="1" applyBorder="1" applyAlignment="1">
      <alignment horizontal="center" vertical="center"/>
    </xf>
    <xf numFmtId="164" fontId="6" fillId="0" borderId="10" xfId="1" applyNumberFormat="1" applyFont="1" applyFill="1" applyBorder="1" applyAlignment="1">
      <alignment horizontal="center" vertical="center"/>
    </xf>
    <xf numFmtId="164" fontId="5" fillId="0" borderId="12" xfId="1" applyNumberFormat="1" applyFont="1" applyFill="1" applyBorder="1" applyAlignment="1">
      <alignment vertical="center"/>
    </xf>
    <xf numFmtId="164" fontId="5" fillId="0" borderId="13" xfId="1" applyNumberFormat="1" applyFont="1" applyFill="1" applyBorder="1" applyAlignment="1">
      <alignment horizontal="right" vertical="center"/>
    </xf>
    <xf numFmtId="166" fontId="5" fillId="0" borderId="12" xfId="3" applyNumberFormat="1" applyFont="1" applyBorder="1" applyAlignment="1">
      <alignment horizontal="center" vertical="center"/>
    </xf>
    <xf numFmtId="0" fontId="4" fillId="2" borderId="0" xfId="3" applyFont="1" applyFill="1" applyAlignment="1">
      <alignment vertical="center"/>
    </xf>
    <xf numFmtId="0" fontId="3" fillId="2" borderId="1" xfId="3" applyFont="1" applyFill="1" applyBorder="1" applyAlignment="1">
      <alignment vertical="center"/>
    </xf>
    <xf numFmtId="0" fontId="9" fillId="0" borderId="4" xfId="3" applyFont="1" applyBorder="1" applyAlignment="1">
      <alignment vertical="center" wrapText="1"/>
    </xf>
    <xf numFmtId="0" fontId="9" fillId="0" borderId="6" xfId="3" applyFont="1" applyBorder="1" applyAlignment="1">
      <alignment vertical="center" wrapText="1"/>
    </xf>
    <xf numFmtId="165" fontId="6" fillId="0" borderId="7" xfId="1" applyNumberFormat="1" applyFont="1" applyFill="1" applyBorder="1" applyAlignment="1">
      <alignment horizontal="right" vertical="center"/>
    </xf>
    <xf numFmtId="43" fontId="6" fillId="0" borderId="6" xfId="1" applyFont="1" applyFill="1" applyBorder="1" applyAlignment="1">
      <alignment horizontal="right" vertical="center"/>
    </xf>
    <xf numFmtId="43" fontId="6" fillId="0" borderId="1" xfId="1" applyFont="1" applyFill="1" applyBorder="1" applyAlignment="1">
      <alignment horizontal="right" vertical="center"/>
    </xf>
    <xf numFmtId="43" fontId="6" fillId="0" borderId="1" xfId="1" applyFont="1" applyBorder="1" applyAlignment="1">
      <alignment horizontal="right" vertical="center"/>
    </xf>
    <xf numFmtId="43" fontId="5" fillId="0" borderId="13" xfId="1" applyFont="1" applyFill="1" applyBorder="1" applyAlignment="1">
      <alignment horizontal="right" vertical="center"/>
    </xf>
    <xf numFmtId="167" fontId="5" fillId="0" borderId="12" xfId="2" applyNumberFormat="1" applyFont="1" applyFill="1" applyBorder="1" applyAlignment="1">
      <alignment horizontal="center" vertical="center"/>
    </xf>
    <xf numFmtId="0" fontId="3" fillId="0" borderId="6" xfId="3" applyFont="1" applyBorder="1" applyAlignment="1">
      <alignment vertical="center" wrapText="1"/>
    </xf>
    <xf numFmtId="165" fontId="10" fillId="0" borderId="7" xfId="1" applyNumberFormat="1" applyFont="1" applyFill="1" applyBorder="1" applyAlignment="1">
      <alignment horizontal="right" vertical="center"/>
    </xf>
    <xf numFmtId="43" fontId="10" fillId="0" borderId="6" xfId="1" applyFont="1" applyFill="1" applyBorder="1" applyAlignment="1">
      <alignment horizontal="right" vertical="center"/>
    </xf>
    <xf numFmtId="43" fontId="10" fillId="0" borderId="1" xfId="1" applyFont="1" applyFill="1" applyBorder="1" applyAlignment="1">
      <alignment horizontal="right" vertical="center"/>
    </xf>
    <xf numFmtId="43" fontId="10" fillId="0" borderId="1" xfId="1" applyFont="1" applyBorder="1" applyAlignment="1">
      <alignment horizontal="right" vertical="center"/>
    </xf>
    <xf numFmtId="43" fontId="10" fillId="0" borderId="6" xfId="1" applyFont="1" applyBorder="1" applyAlignment="1">
      <alignment horizontal="right" vertical="center"/>
    </xf>
    <xf numFmtId="167" fontId="5" fillId="0" borderId="7" xfId="1" applyNumberFormat="1" applyFont="1" applyFill="1" applyBorder="1" applyAlignment="1">
      <alignment vertical="center"/>
    </xf>
    <xf numFmtId="43" fontId="11" fillId="0" borderId="6" xfId="1" applyFont="1" applyFill="1" applyBorder="1" applyAlignment="1">
      <alignment horizontal="right" vertical="center"/>
    </xf>
    <xf numFmtId="43" fontId="11" fillId="0" borderId="13" xfId="1" applyFont="1" applyFill="1" applyBorder="1" applyAlignment="1">
      <alignment horizontal="right" vertical="center"/>
    </xf>
    <xf numFmtId="0" fontId="3" fillId="0" borderId="4" xfId="3" applyFont="1" applyBorder="1" applyAlignment="1">
      <alignment vertical="center" wrapText="1"/>
    </xf>
    <xf numFmtId="167" fontId="3" fillId="0" borderId="7" xfId="1" applyNumberFormat="1" applyFont="1" applyFill="1" applyBorder="1" applyAlignment="1">
      <alignment vertical="center"/>
    </xf>
    <xf numFmtId="43" fontId="10" fillId="0" borderId="6" xfId="1" applyFont="1" applyFill="1" applyBorder="1" applyAlignment="1">
      <alignment vertical="center"/>
    </xf>
    <xf numFmtId="43" fontId="10" fillId="0" borderId="1" xfId="1" applyFont="1" applyFill="1" applyBorder="1" applyAlignment="1">
      <alignment vertical="center"/>
    </xf>
    <xf numFmtId="43" fontId="12" fillId="0" borderId="6" xfId="1" applyFont="1" applyBorder="1" applyAlignment="1">
      <alignment vertical="center"/>
    </xf>
    <xf numFmtId="43" fontId="10" fillId="0" borderId="7" xfId="1" applyFont="1" applyFill="1" applyBorder="1" applyAlignment="1">
      <alignment vertical="center"/>
    </xf>
    <xf numFmtId="0" fontId="5" fillId="0" borderId="4" xfId="3" applyFont="1" applyBorder="1" applyAlignment="1">
      <alignment horizontal="left" vertical="center"/>
    </xf>
    <xf numFmtId="0" fontId="9" fillId="0" borderId="6" xfId="3" applyFont="1" applyBorder="1" applyAlignment="1">
      <alignment horizontal="left" vertical="center"/>
    </xf>
    <xf numFmtId="165" fontId="6" fillId="0" borderId="11" xfId="1" applyNumberFormat="1" applyFont="1" applyFill="1" applyBorder="1" applyAlignment="1">
      <alignment vertical="center"/>
    </xf>
    <xf numFmtId="43" fontId="6" fillId="0" borderId="10" xfId="1" applyFont="1" applyFill="1" applyBorder="1" applyAlignment="1">
      <alignment vertical="center"/>
    </xf>
    <xf numFmtId="43" fontId="6" fillId="0" borderId="1" xfId="1" applyFont="1" applyFill="1" applyBorder="1" applyAlignment="1">
      <alignment vertical="center"/>
    </xf>
    <xf numFmtId="0" fontId="5" fillId="0" borderId="6" xfId="3" applyFont="1" applyBorder="1" applyAlignment="1">
      <alignment horizontal="left" vertical="center"/>
    </xf>
    <xf numFmtId="43" fontId="6" fillId="0" borderId="11" xfId="1" applyFont="1" applyFill="1" applyBorder="1" applyAlignment="1">
      <alignment vertical="center"/>
    </xf>
    <xf numFmtId="43" fontId="6" fillId="0" borderId="12" xfId="1" applyFont="1" applyFill="1" applyBorder="1" applyAlignment="1">
      <alignment vertical="center"/>
    </xf>
    <xf numFmtId="166" fontId="5" fillId="0" borderId="1" xfId="3" applyNumberFormat="1" applyFont="1" applyBorder="1" applyAlignment="1">
      <alignment horizontal="center" vertical="center"/>
    </xf>
    <xf numFmtId="0" fontId="5" fillId="0" borderId="4" xfId="3" applyFont="1" applyBorder="1" applyAlignment="1">
      <alignment vertical="center"/>
    </xf>
    <xf numFmtId="0" fontId="5" fillId="0" borderId="6" xfId="3" applyFont="1" applyBorder="1" applyAlignment="1">
      <alignment vertical="center"/>
    </xf>
    <xf numFmtId="0" fontId="5" fillId="0" borderId="1" xfId="3" applyFont="1" applyBorder="1" applyAlignment="1">
      <alignment horizontal="left" vertical="center"/>
    </xf>
    <xf numFmtId="0" fontId="3" fillId="0" borderId="1" xfId="3" applyFont="1" applyBorder="1" applyAlignment="1">
      <alignment horizontal="left" vertical="center"/>
    </xf>
    <xf numFmtId="0" fontId="3" fillId="0" borderId="6" xfId="3" applyFont="1" applyBorder="1" applyAlignment="1">
      <alignment horizontal="left" vertical="center"/>
    </xf>
    <xf numFmtId="43" fontId="10" fillId="0" borderId="11" xfId="1" applyFont="1" applyFill="1" applyBorder="1" applyAlignment="1">
      <alignment vertical="center"/>
    </xf>
    <xf numFmtId="43" fontId="3" fillId="0" borderId="1" xfId="1" applyFont="1" applyFill="1" applyBorder="1" applyAlignment="1">
      <alignment vertical="center"/>
    </xf>
    <xf numFmtId="0" fontId="3" fillId="0" borderId="6" xfId="3" applyFont="1" applyBorder="1" applyAlignment="1">
      <alignment vertical="center"/>
    </xf>
    <xf numFmtId="43" fontId="10" fillId="0" borderId="10" xfId="1" applyFont="1" applyFill="1" applyBorder="1" applyAlignment="1">
      <alignment vertical="center"/>
    </xf>
    <xf numFmtId="43" fontId="10" fillId="0" borderId="12" xfId="1" applyFont="1" applyFill="1" applyBorder="1" applyAlignment="1">
      <alignment vertical="center"/>
    </xf>
    <xf numFmtId="0" fontId="3" fillId="2" borderId="0" xfId="3" applyFont="1" applyFill="1" applyAlignment="1">
      <alignment vertical="center"/>
    </xf>
    <xf numFmtId="0" fontId="5" fillId="0" borderId="0" xfId="3" applyFont="1" applyAlignment="1">
      <alignment vertical="center"/>
    </xf>
    <xf numFmtId="0" fontId="3" fillId="0" borderId="0" xfId="3" applyFont="1" applyAlignment="1">
      <alignment vertical="center"/>
    </xf>
    <xf numFmtId="164" fontId="6" fillId="0" borderId="0" xfId="1" applyNumberFormat="1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vertical="center"/>
    </xf>
    <xf numFmtId="166" fontId="5" fillId="0" borderId="0" xfId="3" applyNumberFormat="1" applyFont="1" applyAlignment="1">
      <alignment horizontal="center" vertical="center"/>
    </xf>
    <xf numFmtId="164" fontId="3" fillId="0" borderId="0" xfId="1" applyNumberFormat="1" applyFont="1" applyFill="1" applyBorder="1" applyAlignment="1">
      <alignment vertical="center"/>
    </xf>
    <xf numFmtId="166" fontId="3" fillId="0" borderId="0" xfId="1" applyNumberFormat="1" applyFont="1" applyFill="1" applyBorder="1" applyAlignment="1">
      <alignment vertical="center"/>
    </xf>
    <xf numFmtId="164" fontId="10" fillId="0" borderId="0" xfId="3" applyNumberFormat="1" applyFont="1"/>
    <xf numFmtId="164" fontId="3" fillId="0" borderId="0" xfId="1" applyNumberFormat="1" applyFont="1" applyFill="1" applyAlignment="1">
      <alignment horizontal="center"/>
    </xf>
    <xf numFmtId="164" fontId="3" fillId="0" borderId="0" xfId="1" applyNumberFormat="1" applyFont="1" applyFill="1"/>
    <xf numFmtId="166" fontId="3" fillId="0" borderId="0" xfId="3" applyNumberFormat="1" applyFont="1" applyAlignment="1">
      <alignment horizontal="center"/>
    </xf>
    <xf numFmtId="0" fontId="6" fillId="3" borderId="4" xfId="3" applyFont="1" applyFill="1" applyBorder="1" applyAlignment="1">
      <alignment horizontal="left" vertical="center" wrapText="1"/>
    </xf>
    <xf numFmtId="0" fontId="6" fillId="3" borderId="5" xfId="3" applyFont="1" applyFill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center" vertical="center" wrapText="1"/>
    </xf>
    <xf numFmtId="166" fontId="5" fillId="0" borderId="1" xfId="3" applyNumberFormat="1" applyFont="1" applyBorder="1" applyAlignment="1">
      <alignment horizontal="center" vertical="center" wrapText="1"/>
    </xf>
    <xf numFmtId="49" fontId="5" fillId="2" borderId="1" xfId="3" applyNumberFormat="1" applyFont="1" applyFill="1" applyBorder="1" applyAlignment="1">
      <alignment vertical="center"/>
    </xf>
    <xf numFmtId="0" fontId="5" fillId="3" borderId="9" xfId="3" applyFont="1" applyFill="1" applyBorder="1" applyAlignment="1">
      <alignment horizontal="left" vertical="center" wrapText="1"/>
    </xf>
    <xf numFmtId="0" fontId="5" fillId="3" borderId="10" xfId="3" applyFont="1" applyFill="1" applyBorder="1" applyAlignment="1">
      <alignment horizontal="left" vertical="center" wrapText="1"/>
    </xf>
    <xf numFmtId="167" fontId="6" fillId="0" borderId="11" xfId="1" applyNumberFormat="1" applyFont="1" applyFill="1" applyBorder="1" applyAlignment="1">
      <alignment vertical="center"/>
    </xf>
    <xf numFmtId="164" fontId="6" fillId="0" borderId="9" xfId="1" applyNumberFormat="1" applyFont="1" applyFill="1" applyBorder="1" applyAlignment="1">
      <alignment vertical="center"/>
    </xf>
    <xf numFmtId="164" fontId="5" fillId="0" borderId="12" xfId="1" applyNumberFormat="1" applyFont="1" applyFill="1" applyBorder="1" applyAlignment="1">
      <alignment horizontal="right" vertical="center"/>
    </xf>
    <xf numFmtId="0" fontId="5" fillId="3" borderId="4" xfId="3" applyFont="1" applyFill="1" applyBorder="1" applyAlignment="1">
      <alignment horizontal="left" vertical="center" wrapText="1"/>
    </xf>
    <xf numFmtId="0" fontId="5" fillId="3" borderId="6" xfId="3" applyFont="1" applyFill="1" applyBorder="1" applyAlignment="1">
      <alignment horizontal="left" vertical="center" wrapText="1"/>
    </xf>
    <xf numFmtId="167" fontId="6" fillId="0" borderId="7" xfId="1" applyNumberFormat="1" applyFont="1" applyFill="1" applyBorder="1" applyAlignment="1">
      <alignment vertical="center"/>
    </xf>
    <xf numFmtId="49" fontId="3" fillId="2" borderId="1" xfId="3" applyNumberFormat="1" applyFont="1" applyFill="1" applyBorder="1" applyAlignment="1">
      <alignment vertical="center"/>
    </xf>
    <xf numFmtId="0" fontId="9" fillId="2" borderId="4" xfId="3" applyFont="1" applyFill="1" applyBorder="1" applyAlignment="1">
      <alignment vertical="center" wrapText="1"/>
    </xf>
    <xf numFmtId="0" fontId="13" fillId="2" borderId="6" xfId="3" applyFont="1" applyFill="1" applyBorder="1" applyAlignment="1">
      <alignment vertical="center" wrapText="1"/>
    </xf>
    <xf numFmtId="167" fontId="10" fillId="0" borderId="7" xfId="1" applyNumberFormat="1" applyFont="1" applyFill="1" applyBorder="1" applyAlignment="1">
      <alignment vertical="center"/>
    </xf>
    <xf numFmtId="164" fontId="10" fillId="0" borderId="9" xfId="1" applyNumberFormat="1" applyFont="1" applyFill="1" applyBorder="1" applyAlignment="1">
      <alignment vertical="center"/>
    </xf>
    <xf numFmtId="164" fontId="3" fillId="0" borderId="12" xfId="1" applyNumberFormat="1" applyFont="1" applyFill="1" applyBorder="1" applyAlignment="1">
      <alignment horizontal="right" vertical="center"/>
    </xf>
    <xf numFmtId="0" fontId="14" fillId="2" borderId="0" xfId="3" applyFont="1" applyFill="1" applyAlignment="1">
      <alignment vertical="center"/>
    </xf>
    <xf numFmtId="0" fontId="13" fillId="2" borderId="4" xfId="3" applyFont="1" applyFill="1" applyBorder="1" applyAlignment="1">
      <alignment vertical="center" wrapText="1"/>
    </xf>
    <xf numFmtId="43" fontId="10" fillId="0" borderId="9" xfId="1" applyFont="1" applyFill="1" applyBorder="1" applyAlignment="1">
      <alignment vertical="center"/>
    </xf>
    <xf numFmtId="43" fontId="3" fillId="0" borderId="12" xfId="1" applyFont="1" applyFill="1" applyBorder="1" applyAlignment="1">
      <alignment horizontal="right" vertical="center"/>
    </xf>
    <xf numFmtId="0" fontId="5" fillId="3" borderId="4" xfId="3" applyFont="1" applyFill="1" applyBorder="1" applyAlignment="1">
      <alignment horizontal="left" vertical="center"/>
    </xf>
    <xf numFmtId="0" fontId="5" fillId="3" borderId="6" xfId="3" applyFont="1" applyFill="1" applyBorder="1" applyAlignment="1">
      <alignment horizontal="left" vertical="center"/>
    </xf>
    <xf numFmtId="164" fontId="6" fillId="0" borderId="4" xfId="1" applyNumberFormat="1" applyFont="1" applyFill="1" applyBorder="1" applyAlignment="1">
      <alignment vertical="center"/>
    </xf>
    <xf numFmtId="164" fontId="5" fillId="0" borderId="8" xfId="1" applyNumberFormat="1" applyFont="1" applyFill="1" applyBorder="1" applyAlignment="1">
      <alignment horizontal="right" vertical="center"/>
    </xf>
    <xf numFmtId="0" fontId="15" fillId="2" borderId="0" xfId="3" applyFont="1" applyFill="1" applyAlignment="1">
      <alignment vertical="center"/>
    </xf>
    <xf numFmtId="49" fontId="3" fillId="2" borderId="0" xfId="3" applyNumberFormat="1" applyFont="1" applyFill="1" applyAlignment="1">
      <alignment vertical="center"/>
    </xf>
    <xf numFmtId="0" fontId="5" fillId="2" borderId="0" xfId="3" applyFont="1" applyFill="1" applyAlignment="1">
      <alignment horizontal="left" vertical="center"/>
    </xf>
    <xf numFmtId="164" fontId="6" fillId="2" borderId="0" xfId="1" applyNumberFormat="1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horizontal="right" vertical="center"/>
    </xf>
    <xf numFmtId="166" fontId="5" fillId="0" borderId="0" xfId="2" applyNumberFormat="1" applyFont="1" applyFill="1" applyBorder="1" applyAlignment="1">
      <alignment horizontal="center" vertical="center"/>
    </xf>
    <xf numFmtId="49" fontId="3" fillId="2" borderId="4" xfId="3" applyNumberFormat="1" applyFont="1" applyFill="1" applyBorder="1" applyAlignment="1">
      <alignment vertical="center"/>
    </xf>
    <xf numFmtId="164" fontId="6" fillId="0" borderId="7" xfId="1" applyNumberFormat="1" applyFont="1" applyFill="1" applyBorder="1" applyAlignment="1">
      <alignment vertical="center"/>
    </xf>
    <xf numFmtId="164" fontId="5" fillId="0" borderId="1" xfId="1" applyNumberFormat="1" applyFont="1" applyFill="1" applyBorder="1" applyAlignment="1">
      <alignment horizontal="right" vertical="center"/>
    </xf>
    <xf numFmtId="167" fontId="5" fillId="0" borderId="1" xfId="2" applyNumberFormat="1" applyFont="1" applyFill="1" applyBorder="1" applyAlignment="1">
      <alignment horizontal="center" vertical="center"/>
    </xf>
    <xf numFmtId="0" fontId="3" fillId="2" borderId="0" xfId="3" applyFont="1" applyFill="1" applyAlignment="1">
      <alignment vertical="center" wrapText="1"/>
    </xf>
    <xf numFmtId="164" fontId="10" fillId="0" borderId="0" xfId="1" applyNumberFormat="1" applyFont="1" applyFill="1" applyBorder="1" applyAlignment="1">
      <alignment vertical="center"/>
    </xf>
    <xf numFmtId="0" fontId="6" fillId="3" borderId="4" xfId="3" applyFont="1" applyFill="1" applyBorder="1" applyAlignment="1">
      <alignment horizontal="left" vertical="center"/>
    </xf>
    <xf numFmtId="0" fontId="6" fillId="3" borderId="14" xfId="3" applyFont="1" applyFill="1" applyBorder="1" applyAlignment="1">
      <alignment horizontal="center" vertical="center"/>
    </xf>
    <xf numFmtId="0" fontId="3" fillId="2" borderId="1" xfId="3" applyFont="1" applyFill="1" applyBorder="1" applyAlignment="1">
      <alignment horizontal="left" vertical="center"/>
    </xf>
    <xf numFmtId="0" fontId="5" fillId="4" borderId="9" xfId="3" applyFont="1" applyFill="1" applyBorder="1" applyAlignment="1">
      <alignment horizontal="left" vertical="center" wrapText="1"/>
    </xf>
    <xf numFmtId="0" fontId="5" fillId="4" borderId="10" xfId="3" applyFont="1" applyFill="1" applyBorder="1" applyAlignment="1">
      <alignment horizontal="left" vertical="center" wrapText="1"/>
    </xf>
    <xf numFmtId="164" fontId="5" fillId="0" borderId="11" xfId="1" applyNumberFormat="1" applyFont="1" applyFill="1" applyBorder="1" applyAlignment="1">
      <alignment vertical="center" wrapText="1"/>
    </xf>
    <xf numFmtId="164" fontId="5" fillId="0" borderId="1" xfId="1" applyNumberFormat="1" applyFont="1" applyFill="1" applyBorder="1" applyAlignment="1">
      <alignment vertical="center" wrapText="1"/>
    </xf>
    <xf numFmtId="164" fontId="5" fillId="0" borderId="13" xfId="1" applyNumberFormat="1" applyFont="1" applyFill="1" applyBorder="1" applyAlignment="1">
      <alignment vertical="center" wrapText="1"/>
    </xf>
    <xf numFmtId="0" fontId="5" fillId="2" borderId="4" xfId="3" applyFont="1" applyFill="1" applyBorder="1" applyAlignment="1">
      <alignment vertical="center" wrapText="1"/>
    </xf>
    <xf numFmtId="0" fontId="5" fillId="2" borderId="6" xfId="3" applyFont="1" applyFill="1" applyBorder="1" applyAlignment="1">
      <alignment vertical="center" wrapText="1"/>
    </xf>
    <xf numFmtId="164" fontId="5" fillId="0" borderId="7" xfId="1" applyNumberFormat="1" applyFont="1" applyFill="1" applyBorder="1" applyAlignment="1">
      <alignment vertical="center"/>
    </xf>
    <xf numFmtId="164" fontId="5" fillId="0" borderId="6" xfId="1" applyNumberFormat="1" applyFont="1" applyFill="1" applyBorder="1" applyAlignment="1">
      <alignment vertical="center"/>
    </xf>
    <xf numFmtId="164" fontId="5" fillId="0" borderId="1" xfId="1" applyNumberFormat="1" applyFont="1" applyFill="1" applyBorder="1" applyAlignment="1">
      <alignment vertical="center"/>
    </xf>
    <xf numFmtId="164" fontId="5" fillId="0" borderId="8" xfId="1" applyNumberFormat="1" applyFont="1" applyFill="1" applyBorder="1" applyAlignment="1">
      <alignment vertical="center" wrapText="1"/>
    </xf>
    <xf numFmtId="0" fontId="3" fillId="2" borderId="4" xfId="3" applyFont="1" applyFill="1" applyBorder="1" applyAlignment="1">
      <alignment vertical="center" wrapText="1"/>
    </xf>
    <xf numFmtId="0" fontId="3" fillId="2" borderId="6" xfId="3" applyFont="1" applyFill="1" applyBorder="1" applyAlignment="1">
      <alignment vertical="center" wrapText="1"/>
    </xf>
    <xf numFmtId="164" fontId="3" fillId="0" borderId="7" xfId="1" applyNumberFormat="1" applyFont="1" applyFill="1" applyBorder="1" applyAlignment="1">
      <alignment vertical="center"/>
    </xf>
    <xf numFmtId="164" fontId="3" fillId="0" borderId="8" xfId="1" applyNumberFormat="1" applyFont="1" applyFill="1" applyBorder="1" applyAlignment="1">
      <alignment vertical="center" wrapText="1"/>
    </xf>
    <xf numFmtId="43" fontId="3" fillId="0" borderId="7" xfId="1" applyFont="1" applyFill="1" applyBorder="1" applyAlignment="1">
      <alignment vertical="center"/>
    </xf>
    <xf numFmtId="0" fontId="5" fillId="4" borderId="4" xfId="3" applyFont="1" applyFill="1" applyBorder="1" applyAlignment="1">
      <alignment horizontal="left" vertical="center" wrapText="1"/>
    </xf>
    <xf numFmtId="0" fontId="5" fillId="4" borderId="6" xfId="3" applyFont="1" applyFill="1" applyBorder="1" applyAlignment="1">
      <alignment horizontal="left" vertical="center" wrapText="1"/>
    </xf>
    <xf numFmtId="164" fontId="10" fillId="0" borderId="7" xfId="1" applyNumberFormat="1" applyFont="1" applyFill="1" applyBorder="1" applyAlignment="1">
      <alignment vertical="center"/>
    </xf>
    <xf numFmtId="0" fontId="5" fillId="4" borderId="4" xfId="3" applyFont="1" applyFill="1" applyBorder="1" applyAlignment="1">
      <alignment vertical="center"/>
    </xf>
    <xf numFmtId="0" fontId="5" fillId="4" borderId="6" xfId="3" applyFont="1" applyFill="1" applyBorder="1" applyAlignment="1">
      <alignment vertical="center"/>
    </xf>
    <xf numFmtId="0" fontId="4" fillId="0" borderId="0" xfId="3" applyFont="1" applyAlignment="1">
      <alignment vertical="center"/>
    </xf>
    <xf numFmtId="167" fontId="5" fillId="4" borderId="1" xfId="4" applyNumberFormat="1" applyFont="1" applyFill="1" applyBorder="1" applyAlignment="1">
      <alignment horizontal="left" vertical="center"/>
    </xf>
    <xf numFmtId="0" fontId="5" fillId="4" borderId="4" xfId="5" applyFont="1" applyFill="1" applyBorder="1" applyAlignment="1">
      <alignment horizontal="left" vertical="center" wrapText="1"/>
    </xf>
    <xf numFmtId="0" fontId="5" fillId="4" borderId="6" xfId="5" applyFont="1" applyFill="1" applyBorder="1" applyAlignment="1">
      <alignment horizontal="left" vertical="center" wrapText="1"/>
    </xf>
    <xf numFmtId="43" fontId="11" fillId="0" borderId="7" xfId="1" applyFont="1" applyFill="1" applyBorder="1" applyAlignment="1">
      <alignment vertical="center"/>
    </xf>
    <xf numFmtId="164" fontId="6" fillId="0" borderId="10" xfId="1" applyNumberFormat="1" applyFont="1" applyFill="1" applyBorder="1" applyAlignment="1">
      <alignment vertical="center"/>
    </xf>
    <xf numFmtId="164" fontId="10" fillId="0" borderId="1" xfId="1" applyNumberFormat="1" applyFont="1" applyFill="1" applyBorder="1" applyAlignment="1">
      <alignment vertical="center"/>
    </xf>
    <xf numFmtId="0" fontId="3" fillId="2" borderId="1" xfId="5" applyFont="1" applyFill="1" applyBorder="1" applyAlignment="1">
      <alignment horizontal="left" vertical="center"/>
    </xf>
    <xf numFmtId="0" fontId="3" fillId="2" borderId="4" xfId="5" applyFont="1" applyFill="1" applyBorder="1" applyAlignment="1">
      <alignment vertical="center" wrapText="1"/>
    </xf>
    <xf numFmtId="0" fontId="3" fillId="2" borderId="6" xfId="5" applyFont="1" applyFill="1" applyBorder="1" applyAlignment="1">
      <alignment vertical="center" wrapText="1"/>
    </xf>
    <xf numFmtId="0" fontId="3" fillId="0" borderId="6" xfId="5" applyFont="1" applyFill="1" applyBorder="1" applyAlignment="1">
      <alignment vertical="center" wrapText="1"/>
    </xf>
    <xf numFmtId="43" fontId="12" fillId="0" borderId="7" xfId="1" applyFont="1" applyFill="1" applyBorder="1" applyAlignment="1">
      <alignment vertical="center"/>
    </xf>
    <xf numFmtId="0" fontId="5" fillId="4" borderId="4" xfId="3" applyFont="1" applyFill="1" applyBorder="1" applyAlignment="1">
      <alignment vertical="center" wrapText="1"/>
    </xf>
    <xf numFmtId="0" fontId="5" fillId="4" borderId="5" xfId="3" applyFont="1" applyFill="1" applyBorder="1" applyAlignment="1">
      <alignment vertical="center" wrapText="1"/>
    </xf>
    <xf numFmtId="0" fontId="3" fillId="0" borderId="1" xfId="3" applyFont="1" applyBorder="1" applyAlignment="1">
      <alignment horizontal="left" vertical="center" wrapText="1"/>
    </xf>
    <xf numFmtId="0" fontId="3" fillId="2" borderId="1" xfId="3" applyFont="1" applyFill="1" applyBorder="1" applyAlignment="1">
      <alignment horizontal="left" vertical="center" wrapText="1"/>
    </xf>
    <xf numFmtId="0" fontId="5" fillId="2" borderId="4" xfId="3" applyFont="1" applyFill="1" applyBorder="1" applyAlignment="1">
      <alignment horizontal="left" vertical="center"/>
    </xf>
    <xf numFmtId="164" fontId="6" fillId="0" borderId="6" xfId="1" applyNumberFormat="1" applyFont="1" applyFill="1" applyBorder="1" applyAlignment="1">
      <alignment vertical="center"/>
    </xf>
    <xf numFmtId="0" fontId="5" fillId="4" borderId="6" xfId="3" applyFont="1" applyFill="1" applyBorder="1" applyAlignment="1">
      <alignment horizontal="left" vertical="center"/>
    </xf>
    <xf numFmtId="164" fontId="5" fillId="0" borderId="4" xfId="1" applyNumberFormat="1" applyFont="1" applyFill="1" applyBorder="1" applyAlignment="1">
      <alignment vertical="center"/>
    </xf>
    <xf numFmtId="164" fontId="3" fillId="0" borderId="7" xfId="1" applyNumberFormat="1" applyFont="1" applyFill="1" applyBorder="1" applyAlignment="1">
      <alignment horizontal="right" vertical="center"/>
    </xf>
    <xf numFmtId="0" fontId="5" fillId="4" borderId="6" xfId="3" applyFont="1" applyFill="1" applyBorder="1" applyAlignment="1">
      <alignment vertical="center" wrapText="1"/>
    </xf>
    <xf numFmtId="0" fontId="4" fillId="2" borderId="4" xfId="3" applyFont="1" applyFill="1" applyBorder="1" applyAlignment="1">
      <alignment vertical="center"/>
    </xf>
    <xf numFmtId="167" fontId="5" fillId="4" borderId="1" xfId="4" applyNumberFormat="1" applyFont="1" applyFill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3" fillId="0" borderId="1" xfId="5" applyFont="1" applyFill="1" applyBorder="1" applyAlignment="1">
      <alignment horizontal="left" vertical="center"/>
    </xf>
    <xf numFmtId="0" fontId="17" fillId="0" borderId="4" xfId="0" applyFont="1" applyBorder="1" applyAlignment="1">
      <alignment vertical="center" wrapText="1"/>
    </xf>
    <xf numFmtId="0" fontId="5" fillId="4" borderId="5" xfId="3" applyFont="1" applyFill="1" applyBorder="1" applyAlignment="1">
      <alignment vertical="center"/>
    </xf>
    <xf numFmtId="0" fontId="3" fillId="0" borderId="4" xfId="5" applyFont="1" applyFill="1" applyBorder="1" applyAlignment="1">
      <alignment vertical="center" wrapText="1"/>
    </xf>
    <xf numFmtId="164" fontId="3" fillId="0" borderId="6" xfId="1" applyNumberFormat="1" applyFont="1" applyFill="1" applyBorder="1" applyAlignment="1">
      <alignment vertical="center"/>
    </xf>
    <xf numFmtId="167" fontId="5" fillId="0" borderId="1" xfId="3" applyNumberFormat="1" applyFont="1" applyBorder="1" applyAlignment="1">
      <alignment horizontal="center" vertical="center"/>
    </xf>
    <xf numFmtId="0" fontId="3" fillId="2" borderId="0" xfId="3" applyFont="1" applyFill="1" applyAlignment="1">
      <alignment horizontal="left"/>
    </xf>
    <xf numFmtId="164" fontId="10" fillId="0" borderId="0" xfId="1" applyNumberFormat="1" applyFont="1" applyFill="1" applyBorder="1"/>
    <xf numFmtId="166" fontId="5" fillId="0" borderId="6" xfId="3" applyNumberFormat="1" applyFont="1" applyBorder="1" applyAlignment="1">
      <alignment horizontal="center" vertical="center"/>
    </xf>
    <xf numFmtId="0" fontId="5" fillId="4" borderId="4" xfId="5" applyFont="1" applyFill="1" applyBorder="1" applyAlignment="1">
      <alignment horizontal="left" vertical="center" wrapText="1"/>
    </xf>
    <xf numFmtId="0" fontId="5" fillId="4" borderId="6" xfId="5" applyFont="1" applyFill="1" applyBorder="1" applyAlignment="1">
      <alignment horizontal="left" vertical="center" wrapText="1"/>
    </xf>
    <xf numFmtId="164" fontId="6" fillId="0" borderId="1" xfId="1" applyNumberFormat="1" applyFont="1" applyFill="1" applyBorder="1" applyAlignment="1">
      <alignment vertical="center"/>
    </xf>
    <xf numFmtId="166" fontId="5" fillId="0" borderId="12" xfId="2" applyNumberFormat="1" applyFont="1" applyFill="1" applyBorder="1" applyAlignment="1">
      <alignment horizontal="center" vertical="center"/>
    </xf>
    <xf numFmtId="0" fontId="3" fillId="0" borderId="1" xfId="3" applyFont="1" applyBorder="1" applyAlignment="1">
      <alignment horizontal="left"/>
    </xf>
    <xf numFmtId="0" fontId="5" fillId="0" borderId="4" xfId="3" applyFont="1" applyBorder="1" applyAlignment="1">
      <alignment vertical="center" wrapText="1"/>
    </xf>
    <xf numFmtId="164" fontId="10" fillId="0" borderId="7" xfId="1" applyNumberFormat="1" applyFont="1" applyFill="1" applyBorder="1"/>
    <xf numFmtId="0" fontId="3" fillId="2" borderId="1" xfId="3" applyFont="1" applyFill="1" applyBorder="1" applyAlignment="1">
      <alignment horizontal="left"/>
    </xf>
    <xf numFmtId="164" fontId="3" fillId="0" borderId="0" xfId="1" applyNumberFormat="1" applyFont="1" applyFill="1" applyBorder="1"/>
    <xf numFmtId="164" fontId="6" fillId="0" borderId="15" xfId="1" applyNumberFormat="1" applyFont="1" applyFill="1" applyBorder="1" applyAlignment="1">
      <alignment vertical="center"/>
    </xf>
    <xf numFmtId="164" fontId="5" fillId="0" borderId="5" xfId="1" applyNumberFormat="1" applyFont="1" applyFill="1" applyBorder="1" applyAlignment="1">
      <alignment vertical="center"/>
    </xf>
    <xf numFmtId="0" fontId="3" fillId="2" borderId="16" xfId="3" applyFont="1" applyFill="1" applyBorder="1" applyAlignment="1">
      <alignment horizontal="left"/>
    </xf>
    <xf numFmtId="164" fontId="10" fillId="0" borderId="6" xfId="1" applyNumberFormat="1" applyFont="1" applyFill="1" applyBorder="1"/>
    <xf numFmtId="164" fontId="5" fillId="0" borderId="6" xfId="1" applyNumberFormat="1" applyFont="1" applyFill="1" applyBorder="1" applyAlignment="1"/>
    <xf numFmtId="164" fontId="3" fillId="0" borderId="6" xfId="1" applyNumberFormat="1" applyFont="1" applyFill="1" applyBorder="1"/>
    <xf numFmtId="0" fontId="5" fillId="2" borderId="14" xfId="3" applyFont="1" applyFill="1" applyBorder="1" applyAlignment="1">
      <alignment horizontal="left" vertical="center"/>
    </xf>
    <xf numFmtId="0" fontId="5" fillId="4" borderId="5" xfId="3" applyFont="1" applyFill="1" applyBorder="1" applyAlignment="1">
      <alignment horizontal="left" vertical="center" wrapText="1"/>
    </xf>
    <xf numFmtId="164" fontId="5" fillId="0" borderId="15" xfId="1" applyNumberFormat="1" applyFont="1" applyFill="1" applyBorder="1" applyAlignment="1">
      <alignment vertical="center"/>
    </xf>
    <xf numFmtId="0" fontId="3" fillId="2" borderId="16" xfId="3" applyFont="1" applyFill="1" applyBorder="1"/>
    <xf numFmtId="164" fontId="10" fillId="0" borderId="16" xfId="1" applyNumberFormat="1" applyFont="1" applyFill="1" applyBorder="1"/>
    <xf numFmtId="164" fontId="3" fillId="0" borderId="16" xfId="1" applyNumberFormat="1" applyFont="1" applyFill="1" applyBorder="1" applyAlignment="1"/>
    <xf numFmtId="165" fontId="3" fillId="0" borderId="16" xfId="1" applyNumberFormat="1" applyFont="1" applyFill="1" applyBorder="1" applyAlignment="1">
      <alignment horizontal="center"/>
    </xf>
    <xf numFmtId="0" fontId="9" fillId="2" borderId="0" xfId="3" applyFont="1" applyFill="1" applyAlignment="1">
      <alignment horizontal="left"/>
    </xf>
    <xf numFmtId="165" fontId="3" fillId="0" borderId="0" xfId="1" applyNumberFormat="1" applyFont="1" applyFill="1" applyBorder="1" applyAlignment="1">
      <alignment vertical="center"/>
    </xf>
    <xf numFmtId="164" fontId="6" fillId="0" borderId="6" xfId="1" applyNumberFormat="1" applyFont="1" applyFill="1" applyBorder="1" applyAlignment="1">
      <alignment horizontal="center" vertical="center"/>
    </xf>
    <xf numFmtId="164" fontId="5" fillId="0" borderId="7" xfId="3" applyNumberFormat="1" applyFont="1" applyBorder="1" applyAlignment="1">
      <alignment horizontal="center" vertical="center"/>
    </xf>
    <xf numFmtId="166" fontId="5" fillId="0" borderId="0" xfId="3" applyNumberFormat="1" applyFont="1" applyAlignment="1">
      <alignment horizontal="center" vertical="center" wrapText="1"/>
    </xf>
    <xf numFmtId="164" fontId="10" fillId="0" borderId="4" xfId="3" applyNumberFormat="1" applyFont="1" applyBorder="1"/>
    <xf numFmtId="166" fontId="3" fillId="0" borderId="5" xfId="3" applyNumberFormat="1" applyFont="1" applyBorder="1" applyAlignment="1">
      <alignment horizontal="center"/>
    </xf>
    <xf numFmtId="0" fontId="5" fillId="3" borderId="1" xfId="3" applyFont="1" applyFill="1" applyBorder="1" applyAlignment="1">
      <alignment vertical="center" wrapText="1"/>
    </xf>
    <xf numFmtId="0" fontId="5" fillId="3" borderId="4" xfId="3" applyFont="1" applyFill="1" applyBorder="1" applyAlignment="1">
      <alignment vertical="center" wrapText="1"/>
    </xf>
    <xf numFmtId="164" fontId="6" fillId="0" borderId="7" xfId="1" applyNumberFormat="1" applyFont="1" applyFill="1" applyBorder="1" applyAlignment="1"/>
    <xf numFmtId="164" fontId="5" fillId="0" borderId="5" xfId="1" applyNumberFormat="1" applyFont="1" applyFill="1" applyBorder="1"/>
    <xf numFmtId="164" fontId="5" fillId="0" borderId="17" xfId="1" applyNumberFormat="1" applyFont="1" applyFill="1" applyBorder="1"/>
    <xf numFmtId="167" fontId="5" fillId="0" borderId="1" xfId="2" applyNumberFormat="1" applyFont="1" applyFill="1" applyBorder="1" applyAlignment="1">
      <alignment horizontal="center"/>
    </xf>
    <xf numFmtId="167" fontId="5" fillId="0" borderId="0" xfId="2" applyNumberFormat="1" applyFont="1" applyFill="1" applyBorder="1" applyAlignment="1">
      <alignment horizontal="center"/>
    </xf>
    <xf numFmtId="0" fontId="3" fillId="2" borderId="6" xfId="3" applyFont="1" applyFill="1" applyBorder="1"/>
    <xf numFmtId="164" fontId="3" fillId="0" borderId="12" xfId="1" applyNumberFormat="1" applyFont="1" applyBorder="1" applyAlignment="1">
      <alignment horizontal="right" vertical="center"/>
    </xf>
    <xf numFmtId="164" fontId="3" fillId="0" borderId="17" xfId="1" applyNumberFormat="1" applyFont="1" applyFill="1" applyBorder="1"/>
    <xf numFmtId="0" fontId="10" fillId="2" borderId="4" xfId="0" applyFont="1" applyFill="1" applyBorder="1"/>
    <xf numFmtId="0" fontId="10" fillId="2" borderId="6" xfId="0" applyFont="1" applyFill="1" applyBorder="1"/>
    <xf numFmtId="166" fontId="5" fillId="0" borderId="1" xfId="2" applyNumberFormat="1" applyFont="1" applyFill="1" applyBorder="1" applyAlignment="1">
      <alignment horizontal="center"/>
    </xf>
    <xf numFmtId="166" fontId="5" fillId="0" borderId="0" xfId="2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vertical="center"/>
    </xf>
    <xf numFmtId="164" fontId="3" fillId="0" borderId="4" xfId="1" applyNumberFormat="1" applyFont="1" applyFill="1" applyBorder="1"/>
    <xf numFmtId="167" fontId="3" fillId="0" borderId="0" xfId="1" applyNumberFormat="1" applyFont="1" applyFill="1" applyAlignment="1">
      <alignment horizontal="center"/>
    </xf>
    <xf numFmtId="0" fontId="5" fillId="3" borderId="1" xfId="3" applyFont="1" applyFill="1" applyBorder="1" applyAlignment="1">
      <alignment horizontal="left" vertical="center" wrapText="1"/>
    </xf>
    <xf numFmtId="164" fontId="6" fillId="0" borderId="7" xfId="1" applyNumberFormat="1" applyFont="1" applyFill="1" applyBorder="1"/>
    <xf numFmtId="166" fontId="5" fillId="0" borderId="1" xfId="2" applyNumberFormat="1" applyFont="1" applyFill="1" applyBorder="1" applyAlignment="1">
      <alignment horizontal="right"/>
    </xf>
    <xf numFmtId="166" fontId="5" fillId="0" borderId="0" xfId="2" applyNumberFormat="1" applyFont="1" applyFill="1" applyBorder="1" applyAlignment="1">
      <alignment horizontal="right"/>
    </xf>
    <xf numFmtId="164" fontId="3" fillId="0" borderId="5" xfId="1" applyNumberFormat="1" applyFont="1" applyFill="1" applyBorder="1" applyAlignment="1"/>
    <xf numFmtId="164" fontId="5" fillId="0" borderId="1" xfId="1" applyNumberFormat="1" applyFont="1" applyFill="1" applyBorder="1"/>
    <xf numFmtId="164" fontId="3" fillId="0" borderId="1" xfId="1" applyNumberFormat="1" applyFont="1" applyFill="1" applyBorder="1"/>
    <xf numFmtId="164" fontId="5" fillId="0" borderId="4" xfId="1" applyNumberFormat="1" applyFont="1" applyFill="1" applyBorder="1"/>
    <xf numFmtId="0" fontId="4" fillId="2" borderId="0" xfId="3" applyFont="1" applyFill="1" applyAlignment="1">
      <alignment horizontal="center"/>
    </xf>
    <xf numFmtId="167" fontId="3" fillId="0" borderId="0" xfId="1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left"/>
    </xf>
    <xf numFmtId="164" fontId="3" fillId="0" borderId="5" xfId="1" applyNumberFormat="1" applyFont="1" applyFill="1" applyBorder="1"/>
    <xf numFmtId="164" fontId="10" fillId="0" borderId="0" xfId="3" applyNumberFormat="1" applyFont="1" applyAlignment="1">
      <alignment horizontal="center"/>
    </xf>
    <xf numFmtId="164" fontId="6" fillId="0" borderId="5" xfId="1" applyNumberFormat="1" applyFont="1" applyFill="1" applyBorder="1" applyAlignment="1">
      <alignment horizontal="center" vertical="center"/>
    </xf>
    <xf numFmtId="164" fontId="5" fillId="0" borderId="5" xfId="1" applyNumberFormat="1" applyFont="1" applyFill="1" applyBorder="1" applyAlignment="1">
      <alignment horizontal="center" vertical="center"/>
    </xf>
    <xf numFmtId="0" fontId="3" fillId="2" borderId="9" xfId="3" applyFont="1" applyFill="1" applyBorder="1"/>
    <xf numFmtId="0" fontId="3" fillId="2" borderId="10" xfId="3" applyFont="1" applyFill="1" applyBorder="1"/>
    <xf numFmtId="164" fontId="10" fillId="0" borderId="11" xfId="1" applyNumberFormat="1" applyFont="1" applyFill="1" applyBorder="1"/>
    <xf numFmtId="164" fontId="3" fillId="0" borderId="18" xfId="1" applyNumberFormat="1" applyFont="1" applyFill="1" applyBorder="1" applyAlignment="1"/>
    <xf numFmtId="164" fontId="3" fillId="0" borderId="18" xfId="1" applyNumberFormat="1" applyFont="1" applyFill="1" applyBorder="1"/>
    <xf numFmtId="164" fontId="3" fillId="0" borderId="7" xfId="1" applyNumberFormat="1" applyFont="1" applyFill="1" applyBorder="1"/>
    <xf numFmtId="164" fontId="5" fillId="0" borderId="13" xfId="1" applyNumberFormat="1" applyFont="1" applyFill="1" applyBorder="1"/>
    <xf numFmtId="166" fontId="5" fillId="0" borderId="12" xfId="2" applyNumberFormat="1" applyFont="1" applyFill="1" applyBorder="1" applyAlignment="1">
      <alignment horizontal="right"/>
    </xf>
    <xf numFmtId="164" fontId="3" fillId="0" borderId="5" xfId="1" applyNumberFormat="1" applyFont="1" applyFill="1" applyBorder="1" applyAlignment="1">
      <alignment horizontal="center"/>
    </xf>
    <xf numFmtId="164" fontId="3" fillId="0" borderId="5" xfId="1" applyNumberFormat="1" applyFont="1" applyFill="1" applyBorder="1" applyAlignment="1">
      <alignment horizontal="right"/>
    </xf>
    <xf numFmtId="164" fontId="3" fillId="0" borderId="4" xfId="1" applyNumberFormat="1" applyFont="1" applyFill="1" applyBorder="1" applyAlignment="1">
      <alignment horizontal="right"/>
    </xf>
    <xf numFmtId="164" fontId="3" fillId="0" borderId="8" xfId="1" applyNumberFormat="1" applyFont="1" applyFill="1" applyBorder="1" applyAlignment="1">
      <alignment vertical="center"/>
    </xf>
    <xf numFmtId="164" fontId="5" fillId="0" borderId="8" xfId="1" applyNumberFormat="1" applyFont="1" applyFill="1" applyBorder="1"/>
    <xf numFmtId="0" fontId="3" fillId="2" borderId="19" xfId="3" applyFont="1" applyFill="1" applyBorder="1"/>
    <xf numFmtId="164" fontId="10" fillId="0" borderId="20" xfId="1" applyNumberFormat="1" applyFont="1" applyFill="1" applyBorder="1"/>
    <xf numFmtId="164" fontId="3" fillId="0" borderId="21" xfId="1" applyNumberFormat="1" applyFont="1" applyFill="1" applyBorder="1"/>
    <xf numFmtId="166" fontId="5" fillId="0" borderId="22" xfId="2" applyNumberFormat="1" applyFont="1" applyFill="1" applyBorder="1" applyAlignment="1">
      <alignment horizontal="right"/>
    </xf>
    <xf numFmtId="0" fontId="10" fillId="2" borderId="22" xfId="0" applyFont="1" applyFill="1" applyBorder="1" applyAlignment="1">
      <alignment horizontal="left"/>
    </xf>
    <xf numFmtId="0" fontId="10" fillId="2" borderId="23" xfId="0" applyFont="1" applyFill="1" applyBorder="1" applyAlignment="1">
      <alignment horizontal="left"/>
    </xf>
    <xf numFmtId="0" fontId="3" fillId="2" borderId="2" xfId="3" applyFont="1" applyFill="1" applyBorder="1"/>
    <xf numFmtId="164" fontId="10" fillId="0" borderId="24" xfId="1" applyNumberFormat="1" applyFont="1" applyFill="1" applyBorder="1"/>
    <xf numFmtId="164" fontId="3" fillId="0" borderId="0" xfId="1" applyNumberFormat="1" applyFont="1" applyFill="1" applyBorder="1" applyAlignment="1"/>
    <xf numFmtId="164" fontId="3" fillId="0" borderId="3" xfId="1" applyNumberFormat="1" applyFont="1" applyFill="1" applyBorder="1" applyAlignment="1">
      <alignment horizontal="right"/>
    </xf>
    <xf numFmtId="167" fontId="3" fillId="0" borderId="0" xfId="1" applyNumberFormat="1" applyFont="1" applyFill="1" applyBorder="1" applyAlignment="1">
      <alignment horizontal="right"/>
    </xf>
    <xf numFmtId="49" fontId="3" fillId="2" borderId="4" xfId="3" applyNumberFormat="1" applyFont="1" applyFill="1" applyBorder="1" applyAlignment="1">
      <alignment horizontal="left" vertical="center"/>
    </xf>
    <xf numFmtId="164" fontId="6" fillId="0" borderId="7" xfId="1" applyNumberFormat="1" applyFont="1" applyFill="1" applyBorder="1" applyAlignment="1">
      <alignment horizontal="right" vertical="center"/>
    </xf>
    <xf numFmtId="164" fontId="5" fillId="0" borderId="6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164" fontId="5" fillId="0" borderId="17" xfId="1" applyNumberFormat="1" applyFont="1" applyFill="1" applyBorder="1" applyAlignment="1">
      <alignment horizontal="center" vertical="center"/>
    </xf>
    <xf numFmtId="0" fontId="6" fillId="3" borderId="6" xfId="3" applyFont="1" applyFill="1" applyBorder="1" applyAlignment="1">
      <alignment horizontal="left" vertical="center"/>
    </xf>
    <xf numFmtId="0" fontId="6" fillId="3" borderId="4" xfId="3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left"/>
    </xf>
    <xf numFmtId="164" fontId="3" fillId="0" borderId="10" xfId="1" applyNumberFormat="1" applyFont="1" applyFill="1" applyBorder="1"/>
    <xf numFmtId="164" fontId="3" fillId="0" borderId="1" xfId="1" applyNumberFormat="1" applyFont="1" applyBorder="1"/>
    <xf numFmtId="164" fontId="3" fillId="0" borderId="13" xfId="1" applyNumberFormat="1" applyFont="1" applyFill="1" applyBorder="1"/>
    <xf numFmtId="164" fontId="3" fillId="0" borderId="7" xfId="1" applyNumberFormat="1" applyFont="1" applyBorder="1"/>
    <xf numFmtId="164" fontId="3" fillId="0" borderId="8" xfId="1" applyNumberFormat="1" applyFont="1" applyFill="1" applyBorder="1"/>
    <xf numFmtId="164" fontId="5" fillId="0" borderId="7" xfId="1" applyNumberFormat="1" applyFont="1" applyFill="1" applyBorder="1"/>
    <xf numFmtId="0" fontId="10" fillId="2" borderId="0" xfId="0" applyFont="1" applyFill="1" applyAlignment="1">
      <alignment horizontal="left"/>
    </xf>
    <xf numFmtId="164" fontId="5" fillId="0" borderId="0" xfId="1" applyNumberFormat="1" applyFont="1" applyFill="1" applyBorder="1"/>
    <xf numFmtId="167" fontId="5" fillId="0" borderId="0" xfId="1" applyNumberFormat="1" applyFont="1" applyFill="1" applyBorder="1"/>
    <xf numFmtId="0" fontId="10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left" vertical="center" wrapText="1"/>
    </xf>
    <xf numFmtId="0" fontId="18" fillId="0" borderId="0" xfId="0" applyFont="1"/>
    <xf numFmtId="0" fontId="19" fillId="0" borderId="0" xfId="0" applyFont="1"/>
    <xf numFmtId="43" fontId="5" fillId="0" borderId="7" xfId="1" applyFont="1" applyFill="1" applyBorder="1" applyAlignment="1">
      <alignment vertical="center"/>
    </xf>
    <xf numFmtId="43" fontId="6" fillId="0" borderId="9" xfId="1" applyFont="1" applyFill="1" applyBorder="1" applyAlignment="1">
      <alignment vertical="center"/>
    </xf>
    <xf numFmtId="43" fontId="5" fillId="0" borderId="12" xfId="1" applyFont="1" applyFill="1" applyBorder="1" applyAlignment="1">
      <alignment horizontal="right" vertical="center"/>
    </xf>
    <xf numFmtId="43" fontId="6" fillId="0" borderId="7" xfId="1" applyFont="1" applyFill="1" applyBorder="1" applyAlignment="1">
      <alignment vertical="center"/>
    </xf>
    <xf numFmtId="43" fontId="6" fillId="0" borderId="4" xfId="1" applyFont="1" applyFill="1" applyBorder="1" applyAlignment="1">
      <alignment vertical="center"/>
    </xf>
    <xf numFmtId="43" fontId="5" fillId="0" borderId="8" xfId="1" applyFont="1" applyFill="1" applyBorder="1" applyAlignment="1">
      <alignment horizontal="right" vertical="center"/>
    </xf>
    <xf numFmtId="43" fontId="11" fillId="0" borderId="11" xfId="1" applyFont="1" applyFill="1" applyBorder="1" applyAlignment="1">
      <alignment vertical="center" wrapText="1"/>
    </xf>
    <xf numFmtId="43" fontId="5" fillId="0" borderId="1" xfId="1" applyFont="1" applyFill="1" applyBorder="1" applyAlignment="1">
      <alignment vertical="center" wrapText="1"/>
    </xf>
    <xf numFmtId="43" fontId="5" fillId="0" borderId="13" xfId="1" applyFont="1" applyFill="1" applyBorder="1" applyAlignment="1">
      <alignment vertical="center" wrapText="1"/>
    </xf>
    <xf numFmtId="43" fontId="5" fillId="0" borderId="6" xfId="1" applyFont="1" applyFill="1" applyBorder="1" applyAlignment="1">
      <alignment vertical="center"/>
    </xf>
    <xf numFmtId="43" fontId="5" fillId="0" borderId="1" xfId="1" applyFont="1" applyFill="1" applyBorder="1" applyAlignment="1">
      <alignment vertical="center"/>
    </xf>
    <xf numFmtId="43" fontId="5" fillId="0" borderId="8" xfId="1" applyFont="1" applyFill="1" applyBorder="1" applyAlignment="1">
      <alignment vertical="center" wrapText="1"/>
    </xf>
    <xf numFmtId="43" fontId="3" fillId="0" borderId="8" xfId="1" applyFont="1" applyFill="1" applyBorder="1" applyAlignment="1">
      <alignment vertical="center" wrapText="1"/>
    </xf>
    <xf numFmtId="43" fontId="6" fillId="0" borderId="7" xfId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horizontal="center" vertical="center"/>
    </xf>
    <xf numFmtId="43" fontId="5" fillId="0" borderId="4" xfId="1" applyFont="1" applyFill="1" applyBorder="1" applyAlignment="1">
      <alignment horizontal="center" vertical="center"/>
    </xf>
    <xf numFmtId="43" fontId="6" fillId="0" borderId="8" xfId="1" applyFont="1" applyFill="1" applyBorder="1" applyAlignment="1">
      <alignment horizontal="center" vertical="center"/>
    </xf>
    <xf numFmtId="43" fontId="6" fillId="0" borderId="6" xfId="1" applyFont="1" applyFill="1" applyBorder="1" applyAlignment="1">
      <alignment vertical="center"/>
    </xf>
    <xf numFmtId="43" fontId="5" fillId="0" borderId="4" xfId="1" applyFont="1" applyFill="1" applyBorder="1" applyAlignment="1">
      <alignment vertical="center"/>
    </xf>
    <xf numFmtId="43" fontId="5" fillId="0" borderId="7" xfId="1" applyFont="1" applyFill="1" applyBorder="1" applyAlignment="1">
      <alignment horizontal="right" vertical="center"/>
    </xf>
    <xf numFmtId="43" fontId="3" fillId="0" borderId="6" xfId="1" applyFont="1" applyFill="1" applyBorder="1" applyAlignment="1">
      <alignment vertical="center"/>
    </xf>
    <xf numFmtId="43" fontId="10" fillId="0" borderId="0" xfId="1" applyFont="1" applyFill="1" applyBorder="1"/>
    <xf numFmtId="43" fontId="10" fillId="0" borderId="7" xfId="1" applyFont="1" applyFill="1" applyBorder="1"/>
    <xf numFmtId="43" fontId="3" fillId="0" borderId="0" xfId="1" applyFont="1" applyFill="1" applyBorder="1"/>
    <xf numFmtId="43" fontId="11" fillId="0" borderId="15" xfId="1" applyFont="1" applyFill="1" applyBorder="1" applyAlignment="1">
      <alignment vertical="center"/>
    </xf>
    <xf numFmtId="43" fontId="5" fillId="0" borderId="5" xfId="1" applyFont="1" applyFill="1" applyBorder="1" applyAlignment="1">
      <alignment vertical="center"/>
    </xf>
    <xf numFmtId="43" fontId="10" fillId="0" borderId="6" xfId="1" applyFont="1" applyFill="1" applyBorder="1"/>
    <xf numFmtId="43" fontId="5" fillId="0" borderId="6" xfId="1" applyFont="1" applyFill="1" applyBorder="1" applyAlignment="1"/>
    <xf numFmtId="43" fontId="3" fillId="0" borderId="6" xfId="1" applyFont="1" applyFill="1" applyBorder="1"/>
    <xf numFmtId="43" fontId="10" fillId="0" borderId="16" xfId="1" applyFont="1" applyFill="1" applyBorder="1"/>
    <xf numFmtId="43" fontId="3" fillId="0" borderId="16" xfId="1" applyFont="1" applyFill="1" applyBorder="1" applyAlignment="1"/>
    <xf numFmtId="43" fontId="6" fillId="0" borderId="0" xfId="1" applyFont="1" applyFill="1" applyBorder="1" applyAlignment="1">
      <alignment horizontal="center" vertical="center"/>
    </xf>
    <xf numFmtId="43" fontId="3" fillId="0" borderId="0" xfId="1" applyFont="1" applyFill="1" applyBorder="1" applyAlignment="1">
      <alignment vertical="center"/>
    </xf>
    <xf numFmtId="43" fontId="10" fillId="0" borderId="0" xfId="1" applyFont="1" applyFill="1"/>
    <xf numFmtId="43" fontId="3" fillId="0" borderId="0" xfId="1" applyFont="1" applyFill="1" applyAlignment="1"/>
    <xf numFmtId="43" fontId="6" fillId="0" borderId="6" xfId="1" applyFont="1" applyFill="1" applyBorder="1" applyAlignment="1">
      <alignment horizontal="center" vertical="center"/>
    </xf>
    <xf numFmtId="43" fontId="5" fillId="0" borderId="7" xfId="1" applyFont="1" applyFill="1" applyBorder="1" applyAlignment="1">
      <alignment horizontal="center" vertical="center"/>
    </xf>
    <xf numFmtId="43" fontId="10" fillId="0" borderId="4" xfId="1" applyFont="1" applyFill="1" applyBorder="1"/>
    <xf numFmtId="43" fontId="3" fillId="0" borderId="0" xfId="1" applyFont="1" applyFill="1" applyAlignment="1">
      <alignment horizontal="center"/>
    </xf>
    <xf numFmtId="43" fontId="3" fillId="0" borderId="0" xfId="1" applyFont="1" applyFill="1"/>
    <xf numFmtId="43" fontId="5" fillId="0" borderId="5" xfId="1" applyFont="1" applyFill="1" applyBorder="1"/>
    <xf numFmtId="43" fontId="5" fillId="0" borderId="17" xfId="1" applyFont="1" applyFill="1" applyBorder="1"/>
    <xf numFmtId="43" fontId="3" fillId="0" borderId="17" xfId="1" applyFont="1" applyFill="1" applyBorder="1"/>
    <xf numFmtId="43" fontId="3" fillId="0" borderId="4" xfId="1" applyFont="1" applyFill="1" applyBorder="1"/>
    <xf numFmtId="43" fontId="6" fillId="0" borderId="7" xfId="1" applyFont="1" applyFill="1" applyBorder="1"/>
    <xf numFmtId="43" fontId="3" fillId="0" borderId="5" xfId="1" applyFont="1" applyFill="1" applyBorder="1" applyAlignment="1"/>
    <xf numFmtId="43" fontId="5" fillId="0" borderId="1" xfId="1" applyFont="1" applyFill="1" applyBorder="1"/>
    <xf numFmtId="43" fontId="3" fillId="0" borderId="1" xfId="1" applyFont="1" applyFill="1" applyBorder="1"/>
    <xf numFmtId="43" fontId="5" fillId="0" borderId="4" xfId="1" applyFont="1" applyFill="1" applyBorder="1"/>
    <xf numFmtId="43" fontId="10" fillId="0" borderId="0" xfId="1" applyFont="1" applyFill="1" applyBorder="1" applyAlignment="1">
      <alignment vertical="center"/>
    </xf>
    <xf numFmtId="43" fontId="3" fillId="0" borderId="5" xfId="1" applyFont="1" applyFill="1" applyBorder="1"/>
    <xf numFmtId="43" fontId="10" fillId="0" borderId="0" xfId="1" applyFont="1" applyFill="1" applyAlignment="1">
      <alignment horizontal="center"/>
    </xf>
    <xf numFmtId="43" fontId="10" fillId="0" borderId="11" xfId="1" applyFont="1" applyFill="1" applyBorder="1"/>
    <xf numFmtId="43" fontId="3" fillId="0" borderId="18" xfId="1" applyFont="1" applyFill="1" applyBorder="1" applyAlignment="1"/>
    <xf numFmtId="43" fontId="3" fillId="0" borderId="18" xfId="1" applyFont="1" applyFill="1" applyBorder="1"/>
    <xf numFmtId="43" fontId="3" fillId="0" borderId="7" xfId="1" applyFont="1" applyFill="1" applyBorder="1"/>
    <xf numFmtId="43" fontId="3" fillId="0" borderId="5" xfId="1" applyFont="1" applyFill="1" applyBorder="1" applyAlignment="1">
      <alignment horizontal="center"/>
    </xf>
    <xf numFmtId="43" fontId="3" fillId="0" borderId="5" xfId="1" applyFont="1" applyFill="1" applyBorder="1" applyAlignment="1">
      <alignment horizontal="right"/>
    </xf>
    <xf numFmtId="43" fontId="3" fillId="0" borderId="4" xfId="1" applyFont="1" applyFill="1" applyBorder="1" applyAlignment="1">
      <alignment horizontal="right"/>
    </xf>
    <xf numFmtId="43" fontId="12" fillId="0" borderId="5" xfId="1" applyFont="1" applyFill="1" applyBorder="1"/>
    <xf numFmtId="43" fontId="10" fillId="0" borderId="20" xfId="1" applyFont="1" applyFill="1" applyBorder="1"/>
    <xf numFmtId="43" fontId="3" fillId="0" borderId="21" xfId="1" applyFont="1" applyFill="1" applyBorder="1"/>
    <xf numFmtId="43" fontId="10" fillId="0" borderId="24" xfId="1" applyFont="1" applyFill="1" applyBorder="1"/>
    <xf numFmtId="43" fontId="3" fillId="0" borderId="0" xfId="1" applyFont="1" applyFill="1" applyBorder="1" applyAlignment="1"/>
    <xf numFmtId="43" fontId="6" fillId="0" borderId="7" xfId="1" applyFont="1" applyFill="1" applyBorder="1" applyAlignment="1">
      <alignment horizontal="right" vertical="center"/>
    </xf>
    <xf numFmtId="43" fontId="5" fillId="0" borderId="6" xfId="1" applyFont="1" applyFill="1" applyBorder="1" applyAlignment="1">
      <alignment horizontal="center" vertical="center"/>
    </xf>
    <xf numFmtId="43" fontId="3" fillId="0" borderId="10" xfId="1" applyFont="1" applyFill="1" applyBorder="1"/>
    <xf numFmtId="43" fontId="5" fillId="0" borderId="7" xfId="1" applyFont="1" applyFill="1" applyBorder="1"/>
    <xf numFmtId="43" fontId="5" fillId="0" borderId="0" xfId="1" applyFont="1" applyFill="1" applyBorder="1"/>
  </cellXfs>
  <cellStyles count="6">
    <cellStyle name="Normal" xfId="0" builtinId="0"/>
    <cellStyle name="Normal 2" xfId="3" xr:uid="{0F6C0507-A464-4D4E-934D-56455074D767}"/>
    <cellStyle name="Normal 2 2" xfId="5" xr:uid="{74CB3DF5-B1EF-4BFF-8164-C08BB91D20EC}"/>
    <cellStyle name="Porcentagem" xfId="2" builtinId="5"/>
    <cellStyle name="Vírgula" xfId="1" builtinId="3"/>
    <cellStyle name="Vírgula 10" xfId="4" xr:uid="{B34214C9-E454-4DC0-A72C-603FC916F0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19052</xdr:colOff>
      <xdr:row>0</xdr:row>
      <xdr:rowOff>19051</xdr:rowOff>
    </xdr:from>
    <xdr:to>
      <xdr:col>2</xdr:col>
      <xdr:colOff>2238376</xdr:colOff>
      <xdr:row>4</xdr:row>
      <xdr:rowOff>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E9F7765-E17F-465F-AF30-266AA109D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2" y="19051"/>
          <a:ext cx="3000374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19052</xdr:colOff>
      <xdr:row>0</xdr:row>
      <xdr:rowOff>19051</xdr:rowOff>
    </xdr:from>
    <xdr:to>
      <xdr:col>2</xdr:col>
      <xdr:colOff>2238376</xdr:colOff>
      <xdr:row>4</xdr:row>
      <xdr:rowOff>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4E04DED-E718-40C3-A145-0865CBDAB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2" y="19051"/>
          <a:ext cx="3000374" cy="590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visto%20Realizado_Depara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90.3\contabilidade\Ativos\Lawson\Contabil\2009\Relat&#243;rios\Centro%20de%20cust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CELSO.COMPAIR\Configura&#231;&#245;es%20locais\Temporary%20Internet%20Files\Content.IE5\37XBN1WS\Calculo_varia&#231;&#227;o_cambial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y%20Documents\IMIS_04_0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STEMAS\PUBLICO\Documents%20and%20Settings\CELSO.COMPAIR\Configura&#231;&#245;es%20locais\Temporary%20Internet%20Files\Content.IE5\RF5WHBA7\BANKRE~1%20COMPAIR%20DO%20BRAS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dows\TEMP\0000%20JWR%20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IMIS04%20PRP%20Proform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AS%20Reporting\IntraNet\InteractiveTemplates\5431%20MR03%20BSh%20Explosion%20by%20Un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toxReal CG"/>
      <sheetName val="Plan2"/>
      <sheetName val="MODELO EM EXECUÇÃO"/>
      <sheetName val="Resultado-CG"/>
      <sheetName val="MESCG2019"/>
      <sheetName val="PrevistoxReal MRSP"/>
      <sheetName val="Resultado-MRSP"/>
      <sheetName val="MESMRSP2019"/>
      <sheetName val="PrevistoxReal PRONAC"/>
      <sheetName val="Resultado-PRONAC"/>
      <sheetName val="MESPRONAC2019"/>
      <sheetName val="Tabela Gerenc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al"/>
      <sheetName val="PlanoContas"/>
      <sheetName val="CentroCusto"/>
      <sheetName val="PlanoContasReais"/>
      <sheetName val="PlanoContasEuro"/>
      <sheetName val="CentroCustoReais"/>
      <sheetName val="CentroCustoEuro"/>
      <sheetName val="Capa"/>
      <sheetName val="Assets"/>
      <sheetName val="Liabilities"/>
      <sheetName val="SI"/>
      <sheetName val="11111 R$"/>
      <sheetName val="38396 R$"/>
      <sheetName val="89510 R$"/>
      <sheetName val="91820 R$"/>
      <sheetName val="91860 R$"/>
      <sheetName val="R$ TOTAL"/>
      <sheetName val="11111 US$"/>
      <sheetName val="38396 US$"/>
      <sheetName val="89510 US$"/>
      <sheetName val="91820 US$"/>
      <sheetName val="91860 US$"/>
      <sheetName val="US$ TOTAL"/>
      <sheetName val="DMPL"/>
      <sheetName val="DFC"/>
      <sheetName val="CTA"/>
      <sheetName val="personnel - 2"/>
      <sheetName val="Provisões"/>
      <sheetName val="LOANS"/>
      <sheetName val="DOAR"/>
      <sheetName val="Empréstimo"/>
      <sheetName val="Imobilizado"/>
      <sheetName val="CTA DF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72">
          <cell r="Q72">
            <v>-4264.49</v>
          </cell>
        </row>
      </sheetData>
      <sheetData sheetId="17"/>
      <sheetData sheetId="18"/>
      <sheetData sheetId="19"/>
      <sheetData sheetId="20"/>
      <sheetData sheetId="21"/>
      <sheetData sheetId="22">
        <row r="72">
          <cell r="Q72">
            <v>-1989.99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>
        <row r="5">
          <cell r="C5">
            <v>1108437.8999999999</v>
          </cell>
        </row>
        <row r="6">
          <cell r="C6">
            <v>143516.78</v>
          </cell>
        </row>
        <row r="8">
          <cell r="F8">
            <v>-1197207.1399999999</v>
          </cell>
        </row>
        <row r="12">
          <cell r="C12">
            <v>499970</v>
          </cell>
        </row>
      </sheetData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BERTO"/>
      <sheetName val="PAGAS"/>
      <sheetName val="camila"/>
      <sheetName val="03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nk"/>
      <sheetName val="Cover"/>
      <sheetName val="Contents"/>
      <sheetName val="PR_01"/>
      <sheetName val="PR_02"/>
      <sheetName val="PR_03"/>
      <sheetName val="PR_04"/>
      <sheetName val="PR_06"/>
      <sheetName val="PR_07"/>
      <sheetName val="PR_09"/>
      <sheetName val="PR_10"/>
      <sheetName val="PR_11"/>
      <sheetName val="PR_12"/>
      <sheetName val="PR_13"/>
      <sheetName val="PR_14"/>
      <sheetName val="PR_15"/>
      <sheetName val="PR_16"/>
      <sheetName val="PR_17"/>
      <sheetName val="INP_01"/>
      <sheetName val="INP_02"/>
      <sheetName val="INP_03"/>
      <sheetName val="INP_04"/>
      <sheetName val="INP_05"/>
      <sheetName val="INP_06"/>
      <sheetName val="INP_07"/>
      <sheetName val="INP_08"/>
      <sheetName val="INP_09"/>
      <sheetName val="INP_10"/>
      <sheetName val="INP_11"/>
      <sheetName val="INP_12"/>
      <sheetName val="INP_13"/>
      <sheetName val="INP_14"/>
      <sheetName val="INP_15"/>
      <sheetName val="INP_16"/>
      <sheetName val="INP_17"/>
      <sheetName val="INP_18"/>
      <sheetName val="INP_19"/>
      <sheetName val="INP_20"/>
      <sheetName val="INP_21"/>
      <sheetName val="INP_22"/>
      <sheetName val="INP_23"/>
      <sheetName val="INP_24"/>
      <sheetName val="INP_25"/>
      <sheetName val="INP_26"/>
      <sheetName val="INP_27"/>
      <sheetName val="INP_28"/>
      <sheetName val="INP_29"/>
      <sheetName val="INP_30"/>
      <sheetName val="INP_31"/>
      <sheetName val="INP_32"/>
      <sheetName val="INP_33"/>
      <sheetName val="INP_34"/>
      <sheetName val="INP_35"/>
      <sheetName val="INP_36"/>
      <sheetName val="INP_37"/>
      <sheetName val="INP_38"/>
      <sheetName val="INP_39"/>
      <sheetName val="INP_40"/>
      <sheetName val="INP_41"/>
      <sheetName val="INP_42"/>
      <sheetName val="INP_43"/>
      <sheetName val="INP_44"/>
      <sheetName val="Graphs"/>
      <sheetName val="Graphs_Input"/>
      <sheetName val="Exhaust"/>
      <sheetName val="dlg_mc_mes_box"/>
      <sheetName val="dlg_select"/>
      <sheetName val="dlg_imip_select"/>
      <sheetName val="Graph Details"/>
      <sheetName val="dlg_category"/>
      <sheetName val="Validations"/>
      <sheetName val="Extract"/>
      <sheetName val="Details"/>
      <sheetName val="Dlg_draft"/>
      <sheetName val="Dlg_Front"/>
      <sheetName val="Dlg_about_PRP"/>
      <sheetName val="dlg_company_details"/>
      <sheetName val="dlg_paper_type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 refreshError="1">
        <row r="2">
          <cell r="B2" t="str">
            <v>2000/2001 Invensys Management Information System</v>
          </cell>
        </row>
        <row r="6">
          <cell r="B6" t="str">
            <v>Division 1</v>
          </cell>
        </row>
        <row r="7">
          <cell r="B7" t="str">
            <v>Product Group 1 with long name</v>
          </cell>
        </row>
        <row r="8">
          <cell r="B8" t="str">
            <v>Spreadsheet Test Company</v>
          </cell>
        </row>
        <row r="9">
          <cell r="B9" t="str">
            <v>0000</v>
          </cell>
        </row>
        <row r="11">
          <cell r="B11" t="str">
            <v>USD</v>
          </cell>
        </row>
        <row r="12">
          <cell r="B12" t="str">
            <v>000</v>
          </cell>
        </row>
        <row r="18">
          <cell r="B18">
            <v>4</v>
          </cell>
        </row>
        <row r="53">
          <cell r="E53">
            <v>4</v>
          </cell>
          <cell r="G53" t="str">
            <v>2000</v>
          </cell>
        </row>
      </sheetData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cy"/>
      <sheetName val="Reconciliation"/>
      <sheetName val="Extract"/>
    </sheetNames>
    <sheetDataSet>
      <sheetData sheetId="0">
        <row r="3">
          <cell r="A3">
            <v>1</v>
          </cell>
          <cell r="B3" t="str">
            <v>Select code</v>
          </cell>
          <cell r="C3" t="str">
            <v>Currency name will appear here</v>
          </cell>
        </row>
        <row r="4">
          <cell r="A4">
            <v>2</v>
          </cell>
          <cell r="B4" t="str">
            <v>AED</v>
          </cell>
          <cell r="C4" t="str">
            <v>U A E Dirham</v>
          </cell>
        </row>
        <row r="5">
          <cell r="A5">
            <v>3</v>
          </cell>
          <cell r="B5" t="str">
            <v>ARS</v>
          </cell>
          <cell r="C5" t="str">
            <v>Argentinian Peso</v>
          </cell>
        </row>
        <row r="6">
          <cell r="A6">
            <v>4</v>
          </cell>
          <cell r="B6" t="str">
            <v>ATS</v>
          </cell>
          <cell r="C6" t="str">
            <v>Austrian Schillings</v>
          </cell>
        </row>
        <row r="7">
          <cell r="A7">
            <v>5</v>
          </cell>
          <cell r="B7" t="str">
            <v>AUD</v>
          </cell>
          <cell r="C7" t="str">
            <v>Australian Dollar</v>
          </cell>
        </row>
        <row r="8">
          <cell r="A8">
            <v>6</v>
          </cell>
          <cell r="B8" t="str">
            <v>BDT</v>
          </cell>
          <cell r="C8" t="str">
            <v>Bangladeshi Taka</v>
          </cell>
        </row>
        <row r="9">
          <cell r="A9">
            <v>7</v>
          </cell>
          <cell r="B9" t="str">
            <v>BEF</v>
          </cell>
          <cell r="C9" t="str">
            <v>Belgian Franc</v>
          </cell>
        </row>
        <row r="10">
          <cell r="A10">
            <v>8</v>
          </cell>
          <cell r="B10" t="str">
            <v>BGL</v>
          </cell>
          <cell r="C10" t="str">
            <v>Bulgarian Lev</v>
          </cell>
        </row>
        <row r="11">
          <cell r="A11">
            <v>9</v>
          </cell>
          <cell r="B11" t="str">
            <v>BHD</v>
          </cell>
          <cell r="C11" t="str">
            <v>Bahrainian Dinar</v>
          </cell>
        </row>
        <row r="12">
          <cell r="A12">
            <v>10</v>
          </cell>
          <cell r="B12" t="str">
            <v>BRL</v>
          </cell>
          <cell r="C12" t="str">
            <v>Brazilian Real</v>
          </cell>
        </row>
        <row r="13">
          <cell r="A13">
            <v>11</v>
          </cell>
          <cell r="B13" t="str">
            <v>CAD</v>
          </cell>
          <cell r="C13" t="str">
            <v>Canadian Dollar</v>
          </cell>
        </row>
        <row r="14">
          <cell r="A14">
            <v>12</v>
          </cell>
          <cell r="B14" t="str">
            <v>CHF</v>
          </cell>
          <cell r="C14" t="str">
            <v>Swiss Franc</v>
          </cell>
        </row>
        <row r="15">
          <cell r="A15">
            <v>13</v>
          </cell>
          <cell r="B15" t="str">
            <v>CLP</v>
          </cell>
          <cell r="C15" t="str">
            <v>Chilean Peso</v>
          </cell>
        </row>
        <row r="16">
          <cell r="A16">
            <v>14</v>
          </cell>
          <cell r="B16" t="str">
            <v>CNY</v>
          </cell>
          <cell r="C16" t="str">
            <v>China Yuan</v>
          </cell>
        </row>
        <row r="17">
          <cell r="A17">
            <v>15</v>
          </cell>
          <cell r="B17" t="str">
            <v>COP</v>
          </cell>
          <cell r="C17" t="str">
            <v>Colombian Peso</v>
          </cell>
        </row>
        <row r="18">
          <cell r="A18">
            <v>16</v>
          </cell>
          <cell r="B18" t="str">
            <v>CZK</v>
          </cell>
          <cell r="C18" t="str">
            <v>Czech Koruna</v>
          </cell>
        </row>
        <row r="19">
          <cell r="A19">
            <v>17</v>
          </cell>
          <cell r="B19" t="str">
            <v>DEM</v>
          </cell>
          <cell r="C19" t="str">
            <v>German Deutchmark</v>
          </cell>
        </row>
        <row r="20">
          <cell r="A20">
            <v>18</v>
          </cell>
          <cell r="B20" t="str">
            <v>DKK</v>
          </cell>
          <cell r="C20" t="str">
            <v>Danish Kroner</v>
          </cell>
        </row>
        <row r="21">
          <cell r="A21">
            <v>19</v>
          </cell>
          <cell r="B21" t="str">
            <v>ESP</v>
          </cell>
          <cell r="C21" t="str">
            <v>Spanish Peseta</v>
          </cell>
        </row>
        <row r="22">
          <cell r="A22">
            <v>20</v>
          </cell>
          <cell r="B22" t="str">
            <v>EUR</v>
          </cell>
          <cell r="C22" t="str">
            <v>European Euro</v>
          </cell>
        </row>
        <row r="23">
          <cell r="A23">
            <v>21</v>
          </cell>
          <cell r="B23" t="str">
            <v>FIM</v>
          </cell>
          <cell r="C23" t="str">
            <v>Finish Markka</v>
          </cell>
        </row>
        <row r="24">
          <cell r="A24">
            <v>22</v>
          </cell>
          <cell r="B24" t="str">
            <v>FRF</v>
          </cell>
          <cell r="C24" t="str">
            <v>French Franc</v>
          </cell>
        </row>
        <row r="25">
          <cell r="A25">
            <v>23</v>
          </cell>
          <cell r="B25" t="str">
            <v>GBP</v>
          </cell>
          <cell r="C25" t="str">
            <v>GB Pound</v>
          </cell>
        </row>
        <row r="26">
          <cell r="A26">
            <v>24</v>
          </cell>
          <cell r="B26" t="str">
            <v>GHC</v>
          </cell>
          <cell r="C26" t="str">
            <v>Ghanian Cedi</v>
          </cell>
        </row>
        <row r="27">
          <cell r="A27">
            <v>25</v>
          </cell>
          <cell r="B27" t="str">
            <v>GRD</v>
          </cell>
          <cell r="C27" t="str">
            <v>Greek Drachma</v>
          </cell>
        </row>
        <row r="28">
          <cell r="A28">
            <v>26</v>
          </cell>
          <cell r="B28" t="str">
            <v>HKD</v>
          </cell>
          <cell r="C28" t="str">
            <v>Hong Kong Dollar</v>
          </cell>
        </row>
        <row r="29">
          <cell r="A29">
            <v>27</v>
          </cell>
          <cell r="B29" t="str">
            <v>HUF</v>
          </cell>
          <cell r="C29" t="str">
            <v>Hungarian Forint</v>
          </cell>
        </row>
        <row r="30">
          <cell r="A30">
            <v>28</v>
          </cell>
          <cell r="B30" t="str">
            <v>IDR</v>
          </cell>
          <cell r="C30" t="str">
            <v>Indonesian Rupiah</v>
          </cell>
        </row>
        <row r="31">
          <cell r="A31">
            <v>29</v>
          </cell>
          <cell r="B31" t="str">
            <v>IEP</v>
          </cell>
          <cell r="C31" t="str">
            <v>Irish Punt</v>
          </cell>
        </row>
        <row r="32">
          <cell r="A32">
            <v>30</v>
          </cell>
          <cell r="B32" t="str">
            <v>ILS</v>
          </cell>
          <cell r="C32" t="str">
            <v>Israeli Shekel</v>
          </cell>
        </row>
        <row r="33">
          <cell r="A33">
            <v>31</v>
          </cell>
          <cell r="B33" t="str">
            <v>INR</v>
          </cell>
          <cell r="C33" t="str">
            <v>Indian Rupee</v>
          </cell>
        </row>
        <row r="34">
          <cell r="A34">
            <v>32</v>
          </cell>
          <cell r="B34" t="str">
            <v>ITL</v>
          </cell>
          <cell r="C34" t="str">
            <v>Italian Lira</v>
          </cell>
        </row>
        <row r="35">
          <cell r="A35">
            <v>33</v>
          </cell>
          <cell r="B35" t="str">
            <v>JPY</v>
          </cell>
          <cell r="C35" t="str">
            <v>Japanese Yen</v>
          </cell>
        </row>
        <row r="36">
          <cell r="A36">
            <v>34</v>
          </cell>
          <cell r="B36" t="str">
            <v>KES</v>
          </cell>
          <cell r="C36" t="str">
            <v>Kenyan Pound</v>
          </cell>
        </row>
        <row r="37">
          <cell r="A37">
            <v>35</v>
          </cell>
          <cell r="B37" t="str">
            <v>KRW</v>
          </cell>
          <cell r="C37" t="str">
            <v>South Korean Won</v>
          </cell>
        </row>
        <row r="38">
          <cell r="A38">
            <v>36</v>
          </cell>
          <cell r="B38" t="str">
            <v>KWD</v>
          </cell>
          <cell r="C38" t="str">
            <v>Kuwaiti Dinar</v>
          </cell>
        </row>
        <row r="39">
          <cell r="A39">
            <v>37</v>
          </cell>
          <cell r="B39" t="str">
            <v>LUF</v>
          </cell>
          <cell r="C39" t="str">
            <v>Luxembourg Franc</v>
          </cell>
        </row>
        <row r="40">
          <cell r="A40">
            <v>38</v>
          </cell>
          <cell r="B40" t="str">
            <v>MAD</v>
          </cell>
          <cell r="C40" t="str">
            <v>Morocco Dirham</v>
          </cell>
        </row>
        <row r="41">
          <cell r="A41">
            <v>39</v>
          </cell>
          <cell r="B41" t="str">
            <v>MTL</v>
          </cell>
          <cell r="C41" t="str">
            <v>Maltese Lira</v>
          </cell>
        </row>
        <row r="42">
          <cell r="A42">
            <v>40</v>
          </cell>
          <cell r="B42" t="str">
            <v>MXN</v>
          </cell>
          <cell r="C42" t="str">
            <v>Mexican Peso</v>
          </cell>
        </row>
        <row r="43">
          <cell r="A43">
            <v>41</v>
          </cell>
          <cell r="B43" t="str">
            <v>MYR</v>
          </cell>
          <cell r="C43" t="str">
            <v>Malaysian Ringgit</v>
          </cell>
        </row>
        <row r="44">
          <cell r="A44">
            <v>42</v>
          </cell>
          <cell r="B44" t="str">
            <v>NGN</v>
          </cell>
          <cell r="C44" t="str">
            <v>Nigerian Niara</v>
          </cell>
        </row>
        <row r="45">
          <cell r="A45">
            <v>43</v>
          </cell>
          <cell r="B45" t="str">
            <v>NLG</v>
          </cell>
          <cell r="C45" t="str">
            <v>Dutch Guilder</v>
          </cell>
        </row>
        <row r="46">
          <cell r="A46">
            <v>44</v>
          </cell>
          <cell r="B46" t="str">
            <v>NOK</v>
          </cell>
          <cell r="C46" t="str">
            <v>Norwegian Kroner</v>
          </cell>
        </row>
        <row r="47">
          <cell r="A47">
            <v>45</v>
          </cell>
          <cell r="B47" t="str">
            <v>NZD</v>
          </cell>
          <cell r="C47" t="str">
            <v>New Zealand Dollar</v>
          </cell>
        </row>
        <row r="48">
          <cell r="A48">
            <v>46</v>
          </cell>
          <cell r="B48" t="str">
            <v>OMR</v>
          </cell>
          <cell r="C48" t="str">
            <v>Omani Rial</v>
          </cell>
        </row>
        <row r="49">
          <cell r="A49">
            <v>47</v>
          </cell>
          <cell r="B49" t="str">
            <v>PGK</v>
          </cell>
          <cell r="C49" t="str">
            <v>Papua New Guinen Kina</v>
          </cell>
        </row>
        <row r="50">
          <cell r="A50">
            <v>48</v>
          </cell>
          <cell r="B50" t="str">
            <v>PHP</v>
          </cell>
          <cell r="C50" t="str">
            <v>Philippines Peso</v>
          </cell>
        </row>
        <row r="51">
          <cell r="A51">
            <v>49</v>
          </cell>
          <cell r="B51" t="str">
            <v>PKR</v>
          </cell>
          <cell r="C51" t="str">
            <v>Pakistani Rupee</v>
          </cell>
        </row>
        <row r="52">
          <cell r="A52">
            <v>50</v>
          </cell>
          <cell r="B52" t="str">
            <v>PLN</v>
          </cell>
          <cell r="C52" t="str">
            <v>Polish Zloty</v>
          </cell>
        </row>
        <row r="53">
          <cell r="A53">
            <v>51</v>
          </cell>
          <cell r="B53" t="str">
            <v>PTE</v>
          </cell>
          <cell r="C53" t="str">
            <v>Portuguese Escudo</v>
          </cell>
        </row>
        <row r="54">
          <cell r="A54">
            <v>52</v>
          </cell>
          <cell r="B54" t="str">
            <v>RUR</v>
          </cell>
          <cell r="C54" t="str">
            <v>Russian Rouble</v>
          </cell>
        </row>
        <row r="55">
          <cell r="A55">
            <v>53</v>
          </cell>
          <cell r="B55" t="str">
            <v>SAR</v>
          </cell>
          <cell r="C55" t="str">
            <v>Saudi Arabian Riyal</v>
          </cell>
        </row>
        <row r="56">
          <cell r="A56">
            <v>54</v>
          </cell>
          <cell r="B56" t="str">
            <v>SEK</v>
          </cell>
          <cell r="C56" t="str">
            <v>Swedish Krona</v>
          </cell>
        </row>
        <row r="57">
          <cell r="A57">
            <v>55</v>
          </cell>
          <cell r="B57" t="str">
            <v>SGD</v>
          </cell>
          <cell r="C57" t="str">
            <v>Singapore Dollar</v>
          </cell>
        </row>
        <row r="58">
          <cell r="A58">
            <v>56</v>
          </cell>
          <cell r="B58" t="str">
            <v>SKK</v>
          </cell>
          <cell r="C58" t="str">
            <v>Slovak Koruna</v>
          </cell>
        </row>
        <row r="59">
          <cell r="A59">
            <v>57</v>
          </cell>
          <cell r="B59" t="str">
            <v>THB</v>
          </cell>
          <cell r="C59" t="str">
            <v>Thai Baht</v>
          </cell>
        </row>
        <row r="60">
          <cell r="A60">
            <v>58</v>
          </cell>
          <cell r="B60" t="str">
            <v>TND</v>
          </cell>
          <cell r="C60" t="str">
            <v>Tunisian Dinar</v>
          </cell>
        </row>
        <row r="61">
          <cell r="A61">
            <v>59</v>
          </cell>
          <cell r="B61" t="str">
            <v>TRL</v>
          </cell>
          <cell r="C61" t="str">
            <v>Turkish Lira</v>
          </cell>
        </row>
        <row r="62">
          <cell r="A62">
            <v>60</v>
          </cell>
          <cell r="B62" t="str">
            <v>TWD</v>
          </cell>
          <cell r="C62" t="str">
            <v>Taiwanese Dollar</v>
          </cell>
        </row>
        <row r="63">
          <cell r="A63">
            <v>61</v>
          </cell>
          <cell r="B63" t="str">
            <v>TZS</v>
          </cell>
          <cell r="C63" t="str">
            <v>Tanzanian Shilling</v>
          </cell>
        </row>
        <row r="64">
          <cell r="A64">
            <v>62</v>
          </cell>
          <cell r="B64" t="str">
            <v>USD</v>
          </cell>
          <cell r="C64" t="str">
            <v>USA Dollar</v>
          </cell>
        </row>
        <row r="65">
          <cell r="A65">
            <v>63</v>
          </cell>
          <cell r="B65" t="str">
            <v>VEB</v>
          </cell>
          <cell r="C65" t="str">
            <v>Venezuelian Bolivar</v>
          </cell>
        </row>
        <row r="66">
          <cell r="A66">
            <v>64</v>
          </cell>
          <cell r="B66" t="str">
            <v>XEU</v>
          </cell>
          <cell r="C66" t="str">
            <v>European Currency Unit</v>
          </cell>
        </row>
        <row r="67">
          <cell r="A67">
            <v>65</v>
          </cell>
          <cell r="B67" t="str">
            <v>ZAR</v>
          </cell>
          <cell r="C67" t="str">
            <v>South African Rand</v>
          </cell>
        </row>
        <row r="68">
          <cell r="A68">
            <v>66</v>
          </cell>
          <cell r="B68" t="str">
            <v>ZMK</v>
          </cell>
          <cell r="C68" t="str">
            <v>Zambian Kwacha</v>
          </cell>
        </row>
        <row r="69">
          <cell r="A69">
            <v>67</v>
          </cell>
          <cell r="B69" t="str">
            <v>ZWD</v>
          </cell>
          <cell r="C69" t="str">
            <v>Zimbabwe Dollar</v>
          </cell>
        </row>
        <row r="71">
          <cell r="C71">
            <v>10</v>
          </cell>
        </row>
      </sheetData>
      <sheetData sheetId="1" refreshError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WR 3 Ext"/>
      <sheetName val="JWR 5 Ext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mpany Details"/>
      <sheetName val="Contents"/>
      <sheetName val="PR_01"/>
      <sheetName val="PR_01a"/>
      <sheetName val="PR_02"/>
      <sheetName val="PR_03"/>
      <sheetName val="PR_04"/>
      <sheetName val="PR_04a"/>
      <sheetName val="PR_05a"/>
      <sheetName val="PR_05b"/>
      <sheetName val="PR_06a"/>
      <sheetName val="PR_06b"/>
      <sheetName val="PR_06c"/>
      <sheetName val="PR_07"/>
      <sheetName val="PR_07a"/>
      <sheetName val="PR_08"/>
      <sheetName val="PR_08a"/>
      <sheetName val="PR_09"/>
      <sheetName val="PR_09a"/>
      <sheetName val="PR_09b"/>
      <sheetName val="PR_10"/>
      <sheetName val="PR_10a"/>
      <sheetName val="PR_11a"/>
      <sheetName val="PR_11b"/>
      <sheetName val="PR_11c"/>
      <sheetName val="PR_12"/>
      <sheetName val="PR_12a"/>
      <sheetName val="PR_13"/>
      <sheetName val="PR_13a"/>
      <sheetName val="PR_14"/>
      <sheetName val="PR_14a"/>
      <sheetName val="PR_15"/>
      <sheetName val="PR_15a"/>
      <sheetName val="PR_16"/>
      <sheetName val="PR_16a"/>
      <sheetName val="PR_16b"/>
      <sheetName val="data"/>
      <sheetName val="PR_17"/>
      <sheetName val="PR_17a"/>
      <sheetName val="PR_18"/>
      <sheetName val="PR_19"/>
      <sheetName val="SR_12"/>
      <sheetName val="INP_01"/>
      <sheetName val="INP_02"/>
      <sheetName val="INP_03"/>
      <sheetName val="INP_04"/>
      <sheetName val="INP_05"/>
      <sheetName val="INP_06"/>
      <sheetName val="INP_07"/>
      <sheetName val="Val_01"/>
      <sheetName val="DSO_DPO"/>
      <sheetName val="Graph Details"/>
      <sheetName val="Detai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h"/>
      <sheetName val="PRP pack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A0AD1-93ED-4A9D-AF9B-44CC08F9C664}">
  <sheetPr>
    <tabColor theme="4" tint="-0.249977111117893"/>
  </sheetPr>
  <dimension ref="A1:N226"/>
  <sheetViews>
    <sheetView showGridLines="0" tabSelected="1" view="pageBreakPreview" topLeftCell="A132" zoomScaleNormal="100" zoomScaleSheetLayoutView="100" zoomScalePageLayoutView="72" workbookViewId="0">
      <selection activeCell="H148" sqref="H148"/>
    </sheetView>
  </sheetViews>
  <sheetFormatPr defaultColWidth="9.140625" defaultRowHeight="12.75" x14ac:dyDescent="0.2"/>
  <cols>
    <col min="1" max="1" width="6" style="1" customWidth="1"/>
    <col min="2" max="2" width="5.7109375" style="1" customWidth="1"/>
    <col min="3" max="3" width="52.85546875" style="1" customWidth="1"/>
    <col min="4" max="4" width="13.28515625" style="2" customWidth="1"/>
    <col min="5" max="5" width="15" style="2" customWidth="1"/>
    <col min="6" max="6" width="15.42578125" style="2" customWidth="1"/>
    <col min="7" max="7" width="14.140625" style="3" customWidth="1"/>
    <col min="8" max="8" width="13.85546875" style="3" bestFit="1" customWidth="1"/>
    <col min="9" max="9" width="13.140625" style="3" customWidth="1"/>
    <col min="10" max="11" width="13.5703125" style="4" customWidth="1"/>
    <col min="12" max="16384" width="9.140625" style="5"/>
  </cols>
  <sheetData>
    <row r="1" spans="1:11" ht="12" customHeight="1" x14ac:dyDescent="0.2"/>
    <row r="2" spans="1:11" ht="12" customHeight="1" x14ac:dyDescent="0.2"/>
    <row r="3" spans="1:11" ht="12" customHeight="1" x14ac:dyDescent="0.2"/>
    <row r="4" spans="1:11" ht="12" customHeight="1" x14ac:dyDescent="0.2"/>
    <row r="5" spans="1:11" ht="15" customHeight="1" x14ac:dyDescent="0.2">
      <c r="A5" s="6" t="s">
        <v>0</v>
      </c>
      <c r="D5" s="7" t="s">
        <v>1</v>
      </c>
      <c r="E5" s="8"/>
      <c r="F5" s="9" t="s">
        <v>2</v>
      </c>
      <c r="G5" s="10" t="s">
        <v>3</v>
      </c>
      <c r="I5" s="9"/>
      <c r="J5" s="9"/>
      <c r="K5" s="11"/>
    </row>
    <row r="6" spans="1:11" ht="2.1" customHeight="1" x14ac:dyDescent="0.2">
      <c r="A6" s="6"/>
      <c r="D6" s="12"/>
      <c r="E6" s="13"/>
      <c r="F6" s="3"/>
      <c r="G6" s="14"/>
      <c r="K6" s="15"/>
    </row>
    <row r="7" spans="1:11" ht="15" customHeight="1" x14ac:dyDescent="0.2">
      <c r="A7" s="16" t="s">
        <v>4</v>
      </c>
      <c r="B7" s="17"/>
      <c r="C7" s="18"/>
      <c r="D7" s="19"/>
      <c r="F7" s="9" t="s">
        <v>5</v>
      </c>
      <c r="G7" s="20" t="s">
        <v>6</v>
      </c>
      <c r="H7" s="21"/>
      <c r="I7" s="22"/>
      <c r="J7" s="23"/>
      <c r="K7" s="11"/>
    </row>
    <row r="8" spans="1:11" ht="2.1" customHeight="1" x14ac:dyDescent="0.2">
      <c r="A8" s="9"/>
      <c r="D8" s="19"/>
    </row>
    <row r="9" spans="1:11" ht="15" customHeight="1" x14ac:dyDescent="0.2">
      <c r="A9" s="9" t="s">
        <v>7</v>
      </c>
      <c r="D9" s="24" t="s">
        <v>8</v>
      </c>
      <c r="E9" s="25"/>
      <c r="F9" s="25"/>
    </row>
    <row r="10" spans="1:11" ht="5.0999999999999996" customHeight="1" x14ac:dyDescent="0.2"/>
    <row r="11" spans="1:11" s="28" customFormat="1" ht="20.100000000000001" customHeight="1" x14ac:dyDescent="0.25">
      <c r="A11" s="26" t="s">
        <v>9</v>
      </c>
      <c r="B11" s="26"/>
      <c r="C11" s="26"/>
      <c r="D11" s="26"/>
      <c r="E11" s="26"/>
      <c r="F11" s="26"/>
      <c r="G11" s="26"/>
      <c r="H11" s="26"/>
      <c r="I11" s="26"/>
      <c r="J11" s="26"/>
      <c r="K11" s="27"/>
    </row>
    <row r="12" spans="1:11" s="28" customFormat="1" ht="15" customHeight="1" x14ac:dyDescent="0.25">
      <c r="A12" s="29"/>
      <c r="B12" s="29"/>
      <c r="C12" s="29"/>
      <c r="D12" s="30"/>
      <c r="E12" s="30"/>
      <c r="F12" s="30"/>
      <c r="G12" s="31"/>
      <c r="H12" s="31"/>
      <c r="I12" s="31"/>
      <c r="J12" s="29"/>
      <c r="K12" s="29"/>
    </row>
    <row r="13" spans="1:11" ht="13.5" customHeight="1" x14ac:dyDescent="0.2">
      <c r="A13" s="32" t="s">
        <v>10</v>
      </c>
      <c r="D13" s="33"/>
      <c r="E13" s="33"/>
      <c r="F13" s="33"/>
    </row>
    <row r="14" spans="1:11" ht="15" customHeight="1" x14ac:dyDescent="0.2">
      <c r="A14" s="32"/>
      <c r="D14" s="33"/>
      <c r="E14" s="33"/>
      <c r="F14" s="33"/>
    </row>
    <row r="15" spans="1:11" s="43" customFormat="1" ht="27" customHeight="1" x14ac:dyDescent="0.2">
      <c r="A15" s="1"/>
      <c r="B15" s="34" t="s">
        <v>11</v>
      </c>
      <c r="C15" s="35"/>
      <c r="D15" s="36" t="s">
        <v>12</v>
      </c>
      <c r="E15" s="37" t="s">
        <v>13</v>
      </c>
      <c r="F15" s="38" t="s">
        <v>14</v>
      </c>
      <c r="G15" s="39" t="s">
        <v>15</v>
      </c>
      <c r="H15" s="40" t="s">
        <v>16</v>
      </c>
      <c r="I15" s="41" t="s">
        <v>17</v>
      </c>
      <c r="J15" s="42" t="s">
        <v>18</v>
      </c>
    </row>
    <row r="16" spans="1:11" s="52" customFormat="1" ht="15" customHeight="1" x14ac:dyDescent="0.25">
      <c r="A16" s="44">
        <v>1</v>
      </c>
      <c r="B16" s="45" t="s">
        <v>19</v>
      </c>
      <c r="C16" s="46"/>
      <c r="D16" s="47"/>
      <c r="E16" s="48"/>
      <c r="F16" s="49"/>
      <c r="G16" s="49"/>
      <c r="H16" s="49"/>
      <c r="I16" s="50"/>
      <c r="J16" s="51"/>
    </row>
    <row r="17" spans="1:10" s="52" customFormat="1" ht="15" customHeight="1" x14ac:dyDescent="0.25">
      <c r="A17" s="53" t="s">
        <v>20</v>
      </c>
      <c r="B17" s="54"/>
      <c r="C17" s="55" t="s">
        <v>21</v>
      </c>
      <c r="D17" s="56">
        <f>SUM(D18:D20)</f>
        <v>21928682.73</v>
      </c>
      <c r="E17" s="57">
        <v>3986978</v>
      </c>
      <c r="F17" s="58">
        <v>6800000</v>
      </c>
      <c r="G17" s="58">
        <f>4462500-5000</f>
        <v>4457500</v>
      </c>
      <c r="H17" s="59">
        <f>SUM(H18:H20)</f>
        <v>6684204.46</v>
      </c>
      <c r="I17" s="60">
        <f>SUM(E17:H17)</f>
        <v>21928682.460000001</v>
      </c>
      <c r="J17" s="61">
        <f>I17/D17*100</f>
        <v>99.999998768735892</v>
      </c>
    </row>
    <row r="18" spans="1:10" s="52" customFormat="1" ht="15" customHeight="1" x14ac:dyDescent="0.25">
      <c r="A18" s="53" t="s">
        <v>22</v>
      </c>
      <c r="B18" s="54"/>
      <c r="C18" s="62" t="s">
        <v>23</v>
      </c>
      <c r="D18" s="63">
        <f>20986978-5000</f>
        <v>20981978</v>
      </c>
      <c r="E18" s="64">
        <v>3986978</v>
      </c>
      <c r="F18" s="65">
        <v>6800000</v>
      </c>
      <c r="G18" s="65">
        <f>4462500-5000</f>
        <v>4457500</v>
      </c>
      <c r="H18" s="66">
        <f>5737500</f>
        <v>5737500</v>
      </c>
      <c r="I18" s="60">
        <f t="shared" ref="I18:I20" si="0">SUM(E18:H18)</f>
        <v>20981978</v>
      </c>
      <c r="J18" s="61">
        <f t="shared" ref="J18:J20" si="1">I18/D18*100</f>
        <v>100</v>
      </c>
    </row>
    <row r="19" spans="1:10" s="52" customFormat="1" ht="15" customHeight="1" x14ac:dyDescent="0.25">
      <c r="A19" s="53" t="s">
        <v>24</v>
      </c>
      <c r="B19" s="54"/>
      <c r="C19" s="62" t="s">
        <v>25</v>
      </c>
      <c r="D19" s="63">
        <v>611166.27</v>
      </c>
      <c r="E19" s="64">
        <v>0</v>
      </c>
      <c r="F19" s="65">
        <v>0</v>
      </c>
      <c r="G19" s="65">
        <v>0</v>
      </c>
      <c r="H19" s="67">
        <v>611166</v>
      </c>
      <c r="I19" s="60">
        <f t="shared" si="0"/>
        <v>611166</v>
      </c>
      <c r="J19" s="61">
        <f t="shared" si="1"/>
        <v>99.999955822169312</v>
      </c>
    </row>
    <row r="20" spans="1:10" s="52" customFormat="1" ht="15" customHeight="1" x14ac:dyDescent="0.25">
      <c r="A20" s="53" t="s">
        <v>26</v>
      </c>
      <c r="B20" s="54"/>
      <c r="C20" s="62" t="s">
        <v>27</v>
      </c>
      <c r="D20" s="63">
        <v>335538.46000000002</v>
      </c>
      <c r="E20" s="64">
        <v>0</v>
      </c>
      <c r="F20" s="65">
        <v>0</v>
      </c>
      <c r="G20" s="65">
        <v>0</v>
      </c>
      <c r="H20" s="67">
        <v>335538.46000000002</v>
      </c>
      <c r="I20" s="60">
        <f t="shared" si="0"/>
        <v>335538.46000000002</v>
      </c>
      <c r="J20" s="61">
        <f t="shared" si="1"/>
        <v>100</v>
      </c>
    </row>
    <row r="21" spans="1:10" s="52" customFormat="1" ht="15" customHeight="1" x14ac:dyDescent="0.25">
      <c r="A21" s="53" t="s">
        <v>28</v>
      </c>
      <c r="B21" s="54"/>
      <c r="C21" s="55" t="s">
        <v>29</v>
      </c>
      <c r="D21" s="68">
        <f>SUM(D22:D24)</f>
        <v>-575813.69999999995</v>
      </c>
      <c r="E21" s="57">
        <f>SUM(E22:E24)</f>
        <v>0</v>
      </c>
      <c r="F21" s="58">
        <f t="shared" ref="F21:H21" si="2">SUM(F22:F24)</f>
        <v>0</v>
      </c>
      <c r="G21" s="58">
        <f t="shared" si="2"/>
        <v>0</v>
      </c>
      <c r="H21" s="69">
        <f t="shared" si="2"/>
        <v>-576661.41999999993</v>
      </c>
      <c r="I21" s="70">
        <f>SUM(I22:I24)</f>
        <v>-576661.41999999993</v>
      </c>
      <c r="J21" s="61">
        <f>IFERROR(I21/D21*100,"0")</f>
        <v>100.14722122797704</v>
      </c>
    </row>
    <row r="22" spans="1:10" s="52" customFormat="1" ht="15" customHeight="1" x14ac:dyDescent="0.25">
      <c r="A22" s="53" t="s">
        <v>30</v>
      </c>
      <c r="B22" s="71"/>
      <c r="C22" s="62" t="s">
        <v>31</v>
      </c>
      <c r="D22" s="72">
        <v>-359832.26</v>
      </c>
      <c r="E22" s="73">
        <v>0</v>
      </c>
      <c r="F22" s="74">
        <v>0</v>
      </c>
      <c r="G22" s="74">
        <v>0</v>
      </c>
      <c r="H22" s="75">
        <v>-360667.48</v>
      </c>
      <c r="I22" s="70">
        <f>SUM(E22:H22)</f>
        <v>-360667.48</v>
      </c>
      <c r="J22" s="61">
        <f>IFERROR(I22/D22*100,"0")</f>
        <v>100.23211370764811</v>
      </c>
    </row>
    <row r="23" spans="1:10" s="52" customFormat="1" ht="15" customHeight="1" x14ac:dyDescent="0.25">
      <c r="A23" s="53" t="s">
        <v>32</v>
      </c>
      <c r="B23" s="71"/>
      <c r="C23" s="62" t="s">
        <v>33</v>
      </c>
      <c r="D23" s="72">
        <v>-215981.44</v>
      </c>
      <c r="E23" s="73">
        <v>0</v>
      </c>
      <c r="F23" s="74">
        <v>0</v>
      </c>
      <c r="G23" s="74">
        <v>0</v>
      </c>
      <c r="H23" s="75">
        <v>-215993.94</v>
      </c>
      <c r="I23" s="70">
        <f>SUM(E23:H23)</f>
        <v>-215993.94</v>
      </c>
      <c r="J23" s="61">
        <f>IFERROR(I23/D23*100,"0")</f>
        <v>100.00578753433629</v>
      </c>
    </row>
    <row r="24" spans="1:10" s="52" customFormat="1" ht="24.75" customHeight="1" x14ac:dyDescent="0.25">
      <c r="A24" s="53" t="s">
        <v>34</v>
      </c>
      <c r="B24" s="71"/>
      <c r="C24" s="62" t="s">
        <v>35</v>
      </c>
      <c r="D24" s="76">
        <v>0</v>
      </c>
      <c r="E24" s="73">
        <v>0</v>
      </c>
      <c r="F24" s="74">
        <v>0</v>
      </c>
      <c r="G24" s="74">
        <v>0</v>
      </c>
      <c r="H24" s="73">
        <v>0</v>
      </c>
      <c r="I24" s="60">
        <f>SUM(E24:H24)</f>
        <v>0</v>
      </c>
      <c r="J24" s="61" t="str">
        <f>IFERROR(I24/D24*100, "0")</f>
        <v>0</v>
      </c>
    </row>
    <row r="25" spans="1:10" s="52" customFormat="1" ht="15" customHeight="1" x14ac:dyDescent="0.25">
      <c r="A25" s="53" t="s">
        <v>36</v>
      </c>
      <c r="B25" s="77"/>
      <c r="C25" s="78" t="s">
        <v>37</v>
      </c>
      <c r="D25" s="79">
        <f>D17+D21</f>
        <v>21352869.030000001</v>
      </c>
      <c r="E25" s="80">
        <f>E17-E21</f>
        <v>3986978</v>
      </c>
      <c r="F25" s="81">
        <f>F17-F21</f>
        <v>6800000</v>
      </c>
      <c r="G25" s="81">
        <f>G17-G21</f>
        <v>4457500</v>
      </c>
      <c r="H25" s="80">
        <f>H17-H21</f>
        <v>7260865.8799999999</v>
      </c>
      <c r="I25" s="60">
        <f>I17+I21</f>
        <v>21352021.039999999</v>
      </c>
      <c r="J25" s="61">
        <f>I25/D25*100</f>
        <v>99.996028683551557</v>
      </c>
    </row>
    <row r="26" spans="1:10" s="52" customFormat="1" ht="15" customHeight="1" x14ac:dyDescent="0.25">
      <c r="A26" s="53"/>
      <c r="B26" s="77"/>
      <c r="C26" s="82"/>
      <c r="D26" s="83"/>
      <c r="E26" s="80"/>
      <c r="F26" s="84"/>
      <c r="G26" s="84"/>
      <c r="H26" s="84"/>
      <c r="I26" s="60"/>
      <c r="J26" s="85"/>
    </row>
    <row r="27" spans="1:10" s="52" customFormat="1" ht="15" customHeight="1" x14ac:dyDescent="0.25">
      <c r="A27" s="44">
        <v>2</v>
      </c>
      <c r="B27" s="86" t="s">
        <v>38</v>
      </c>
      <c r="C27" s="87"/>
      <c r="D27" s="83">
        <v>5000</v>
      </c>
      <c r="E27" s="80">
        <v>0</v>
      </c>
      <c r="F27" s="84">
        <v>0</v>
      </c>
      <c r="G27" s="84">
        <v>5000</v>
      </c>
      <c r="H27" s="84">
        <v>0</v>
      </c>
      <c r="I27" s="60">
        <f>SUM(E27:H27)</f>
        <v>5000</v>
      </c>
      <c r="J27" s="61">
        <f>I27/D27*100</f>
        <v>100</v>
      </c>
    </row>
    <row r="28" spans="1:10" s="52" customFormat="1" ht="15" customHeight="1" x14ac:dyDescent="0.25">
      <c r="A28" s="53"/>
      <c r="B28" s="77"/>
      <c r="C28" s="82"/>
      <c r="D28" s="83"/>
      <c r="E28" s="80"/>
      <c r="F28" s="84"/>
      <c r="G28" s="84"/>
      <c r="H28" s="84"/>
      <c r="I28" s="60"/>
      <c r="J28" s="85"/>
    </row>
    <row r="29" spans="1:10" s="52" customFormat="1" ht="15" customHeight="1" x14ac:dyDescent="0.25">
      <c r="A29" s="88">
        <v>3</v>
      </c>
      <c r="B29" s="77" t="s">
        <v>39</v>
      </c>
      <c r="C29" s="82"/>
      <c r="D29" s="83">
        <v>0</v>
      </c>
      <c r="E29" s="80">
        <f t="shared" ref="E29:F29" si="3">SUM(E30:E31)</f>
        <v>0</v>
      </c>
      <c r="F29" s="81">
        <f t="shared" si="3"/>
        <v>0</v>
      </c>
      <c r="G29" s="81"/>
      <c r="H29" s="80"/>
      <c r="I29" s="60">
        <f>SUM(I30:I31)</f>
        <v>0</v>
      </c>
      <c r="J29" s="61" t="str">
        <f>IFERROR(I29/D29*100,"0")</f>
        <v>0</v>
      </c>
    </row>
    <row r="30" spans="1:10" s="52" customFormat="1" ht="15" customHeight="1" x14ac:dyDescent="0.25">
      <c r="A30" s="89" t="s">
        <v>40</v>
      </c>
      <c r="B30" s="77"/>
      <c r="C30" s="90" t="s">
        <v>41</v>
      </c>
      <c r="D30" s="91">
        <v>0</v>
      </c>
      <c r="E30" s="92">
        <v>0</v>
      </c>
      <c r="F30" s="92">
        <v>0</v>
      </c>
      <c r="G30" s="92"/>
      <c r="H30" s="92"/>
      <c r="I30" s="60">
        <f>SUM(E30:H30)</f>
        <v>0</v>
      </c>
      <c r="J30" s="61" t="str">
        <f>IFERROR(I30/D30*100,"0")</f>
        <v>0</v>
      </c>
    </row>
    <row r="31" spans="1:10" s="52" customFormat="1" ht="15" customHeight="1" x14ac:dyDescent="0.25">
      <c r="A31" s="89" t="s">
        <v>42</v>
      </c>
      <c r="B31" s="86"/>
      <c r="C31" s="93" t="s">
        <v>43</v>
      </c>
      <c r="D31" s="91">
        <v>0</v>
      </c>
      <c r="E31" s="94">
        <v>0</v>
      </c>
      <c r="F31" s="95">
        <v>0</v>
      </c>
      <c r="G31" s="95"/>
      <c r="H31" s="95"/>
      <c r="I31" s="60">
        <f>SUM(E31:H31)</f>
        <v>0</v>
      </c>
      <c r="J31" s="61" t="str">
        <f>IFERROR(I31/D31*100,"0")</f>
        <v>0</v>
      </c>
    </row>
    <row r="32" spans="1:10" s="52" customFormat="1" ht="14.1" customHeight="1" x14ac:dyDescent="0.25">
      <c r="A32" s="96"/>
      <c r="B32" s="97"/>
      <c r="C32" s="98"/>
      <c r="D32" s="99"/>
      <c r="E32" s="99"/>
      <c r="F32" s="100"/>
      <c r="G32" s="100"/>
      <c r="H32" s="100"/>
      <c r="I32" s="100"/>
      <c r="J32" s="101"/>
    </row>
    <row r="33" spans="1:11" s="52" customFormat="1" ht="16.5" customHeight="1" x14ac:dyDescent="0.2">
      <c r="A33" s="32" t="s">
        <v>44</v>
      </c>
      <c r="B33" s="97"/>
      <c r="C33" s="97"/>
      <c r="D33" s="99"/>
      <c r="E33" s="99"/>
      <c r="F33" s="102"/>
      <c r="G33" s="102"/>
      <c r="H33" s="102"/>
      <c r="I33" s="102"/>
      <c r="J33" s="103"/>
    </row>
    <row r="34" spans="1:11" ht="14.1" customHeight="1" x14ac:dyDescent="0.2">
      <c r="B34" s="6"/>
      <c r="C34" s="6"/>
      <c r="D34" s="104"/>
      <c r="E34" s="104"/>
      <c r="F34" s="3"/>
      <c r="G34" s="105"/>
      <c r="H34" s="105"/>
      <c r="I34" s="106"/>
      <c r="J34" s="107"/>
      <c r="K34" s="5"/>
    </row>
    <row r="35" spans="1:11" s="43" customFormat="1" ht="27" customHeight="1" x14ac:dyDescent="0.2">
      <c r="A35" s="1"/>
      <c r="B35" s="108" t="s">
        <v>45</v>
      </c>
      <c r="C35" s="109"/>
      <c r="D35" s="110" t="s">
        <v>12</v>
      </c>
      <c r="E35" s="37" t="s">
        <v>13</v>
      </c>
      <c r="F35" s="38" t="s">
        <v>14</v>
      </c>
      <c r="G35" s="39" t="s">
        <v>15</v>
      </c>
      <c r="H35" s="40" t="s">
        <v>16</v>
      </c>
      <c r="I35" s="41" t="s">
        <v>17</v>
      </c>
      <c r="J35" s="111" t="s">
        <v>18</v>
      </c>
    </row>
    <row r="36" spans="1:11" s="52" customFormat="1" ht="18" customHeight="1" x14ac:dyDescent="0.25">
      <c r="A36" s="112" t="s">
        <v>46</v>
      </c>
      <c r="B36" s="113" t="s">
        <v>47</v>
      </c>
      <c r="C36" s="114"/>
      <c r="D36" s="115">
        <f>D25-1379271.74</f>
        <v>19973597.290000003</v>
      </c>
      <c r="E36" s="116">
        <v>5068898.2799999993</v>
      </c>
      <c r="F36" s="117">
        <v>5242902.9000000004</v>
      </c>
      <c r="G36" s="117">
        <v>5273120.6500000004</v>
      </c>
      <c r="H36" s="117">
        <v>4776603.8500000006</v>
      </c>
      <c r="I36" s="50">
        <f>SUM(E36:H36)</f>
        <v>20361525.68</v>
      </c>
      <c r="J36" s="61">
        <f>I36/D36*100</f>
        <v>101.94220592498988</v>
      </c>
    </row>
    <row r="37" spans="1:11" s="52" customFormat="1" ht="18" customHeight="1" x14ac:dyDescent="0.25">
      <c r="A37" s="112" t="s">
        <v>48</v>
      </c>
      <c r="B37" s="118" t="s">
        <v>49</v>
      </c>
      <c r="C37" s="119"/>
      <c r="D37" s="120">
        <f>SUM(D38:D40)</f>
        <v>3338169.56</v>
      </c>
      <c r="E37" s="116">
        <f t="shared" ref="E37:H37" si="4">SUM(E38:E40)</f>
        <v>385096.89</v>
      </c>
      <c r="F37" s="116">
        <f t="shared" si="4"/>
        <v>809775.35000000009</v>
      </c>
      <c r="G37" s="116">
        <f t="shared" si="4"/>
        <v>650785.16999999993</v>
      </c>
      <c r="H37" s="116">
        <f t="shared" si="4"/>
        <v>993843.8600000001</v>
      </c>
      <c r="I37" s="50">
        <f>SUM(I38:I40)</f>
        <v>2839501.2700000005</v>
      </c>
      <c r="J37" s="61">
        <f>I37/D37*100</f>
        <v>85.061624910389526</v>
      </c>
    </row>
    <row r="38" spans="1:11" s="127" customFormat="1" ht="25.5" customHeight="1" x14ac:dyDescent="0.25">
      <c r="A38" s="121" t="s">
        <v>50</v>
      </c>
      <c r="B38" s="122"/>
      <c r="C38" s="123" t="s">
        <v>51</v>
      </c>
      <c r="D38" s="124">
        <v>3338169.56</v>
      </c>
      <c r="E38" s="125">
        <v>385096.89</v>
      </c>
      <c r="F38" s="126">
        <v>809775.35000000009</v>
      </c>
      <c r="G38" s="126">
        <v>650785.16999999993</v>
      </c>
      <c r="H38" s="126">
        <v>993843.8600000001</v>
      </c>
      <c r="I38" s="50">
        <f>SUM(E38:H38)</f>
        <v>2839501.2700000005</v>
      </c>
      <c r="J38" s="61">
        <f>I38/D38*100</f>
        <v>85.061624910389526</v>
      </c>
    </row>
    <row r="39" spans="1:11" s="127" customFormat="1" ht="12.75" customHeight="1" x14ac:dyDescent="0.25">
      <c r="A39" s="121" t="s">
        <v>52</v>
      </c>
      <c r="B39" s="128"/>
      <c r="C39" s="123" t="s">
        <v>53</v>
      </c>
      <c r="D39" s="76">
        <v>0</v>
      </c>
      <c r="E39" s="129">
        <v>0</v>
      </c>
      <c r="F39" s="130">
        <v>0</v>
      </c>
      <c r="G39" s="130">
        <v>0</v>
      </c>
      <c r="H39" s="130">
        <v>0</v>
      </c>
      <c r="I39" s="60">
        <f>SUM(E39:H39)</f>
        <v>0</v>
      </c>
      <c r="J39" s="61" t="str">
        <f>IFERROR(I39/D39*100,"0")</f>
        <v>0</v>
      </c>
    </row>
    <row r="40" spans="1:11" s="127" customFormat="1" ht="12.75" customHeight="1" x14ac:dyDescent="0.25">
      <c r="A40" s="121" t="s">
        <v>54</v>
      </c>
      <c r="B40" s="128"/>
      <c r="C40" s="123" t="s">
        <v>55</v>
      </c>
      <c r="D40" s="76">
        <v>0</v>
      </c>
      <c r="E40" s="129">
        <v>0</v>
      </c>
      <c r="F40" s="130">
        <v>0</v>
      </c>
      <c r="G40" s="130">
        <v>0</v>
      </c>
      <c r="H40" s="130">
        <v>0</v>
      </c>
      <c r="I40" s="60">
        <f>SUM(E40:H40)</f>
        <v>0</v>
      </c>
      <c r="J40" s="61" t="str">
        <f>IFERROR(I40/D40*100,"0")</f>
        <v>0</v>
      </c>
    </row>
    <row r="41" spans="1:11" s="127" customFormat="1" ht="18" customHeight="1" x14ac:dyDescent="0.25">
      <c r="A41" s="112" t="s">
        <v>56</v>
      </c>
      <c r="B41" s="118" t="s">
        <v>57</v>
      </c>
      <c r="C41" s="119"/>
      <c r="D41" s="120">
        <v>326000</v>
      </c>
      <c r="E41" s="116">
        <v>18711.839999999997</v>
      </c>
      <c r="F41" s="117">
        <v>38473.82</v>
      </c>
      <c r="G41" s="117">
        <v>29605.279999999999</v>
      </c>
      <c r="H41" s="117">
        <v>25624.25</v>
      </c>
      <c r="I41" s="50">
        <f>SUM(E41:H41)</f>
        <v>112415.19</v>
      </c>
      <c r="J41" s="61">
        <f>I41/D41*100</f>
        <v>34.483187116564416</v>
      </c>
    </row>
    <row r="42" spans="1:11" s="135" customFormat="1" ht="22.15" customHeight="1" x14ac:dyDescent="0.25">
      <c r="A42" s="121" t="s">
        <v>58</v>
      </c>
      <c r="B42" s="131" t="s">
        <v>59</v>
      </c>
      <c r="C42" s="132"/>
      <c r="D42" s="120">
        <f>SUM(D36+D37+D41)</f>
        <v>23637766.850000001</v>
      </c>
      <c r="E42" s="133">
        <f>SUM(E36+E37+E41)</f>
        <v>5472707.0099999988</v>
      </c>
      <c r="F42" s="133">
        <f>SUM(F36+F37+F41)</f>
        <v>6091152.0700000003</v>
      </c>
      <c r="G42" s="133">
        <f>SUM(G36+G37+G41)</f>
        <v>5953511.1000000006</v>
      </c>
      <c r="H42" s="133">
        <f>SUM(H36+H37+H41)</f>
        <v>5796071.9600000009</v>
      </c>
      <c r="I42" s="134">
        <f>SUM(I36+I37+I41+I44)</f>
        <v>23313442.140000001</v>
      </c>
      <c r="J42" s="61">
        <f>I42/D42*100</f>
        <v>98.627938450962432</v>
      </c>
    </row>
    <row r="43" spans="1:11" s="135" customFormat="1" ht="8.1" customHeight="1" x14ac:dyDescent="0.25">
      <c r="A43" s="136"/>
      <c r="B43" s="137"/>
      <c r="C43" s="137"/>
      <c r="D43" s="138"/>
      <c r="E43" s="138"/>
      <c r="F43" s="139"/>
      <c r="G43" s="139"/>
      <c r="H43" s="139"/>
      <c r="I43" s="139"/>
      <c r="J43" s="140"/>
    </row>
    <row r="44" spans="1:11" s="135" customFormat="1" ht="22.15" customHeight="1" x14ac:dyDescent="0.25">
      <c r="A44" s="141" t="s">
        <v>60</v>
      </c>
      <c r="B44" s="131" t="s">
        <v>61</v>
      </c>
      <c r="C44" s="132"/>
      <c r="D44" s="142">
        <f>D30</f>
        <v>0</v>
      </c>
      <c r="E44" s="133">
        <v>0</v>
      </c>
      <c r="F44" s="143">
        <v>0</v>
      </c>
      <c r="G44" s="143">
        <v>0</v>
      </c>
      <c r="H44" s="143">
        <v>0</v>
      </c>
      <c r="I44" s="134">
        <v>0</v>
      </c>
      <c r="J44" s="144"/>
    </row>
    <row r="45" spans="1:11" s="52" customFormat="1" ht="8.1" customHeight="1" x14ac:dyDescent="0.2">
      <c r="A45" s="1"/>
      <c r="B45" s="145"/>
      <c r="C45" s="145"/>
      <c r="D45" s="146"/>
      <c r="E45" s="146"/>
      <c r="F45" s="102"/>
      <c r="G45" s="102"/>
      <c r="H45" s="102"/>
      <c r="I45" s="100"/>
      <c r="J45" s="101"/>
    </row>
    <row r="46" spans="1:11" s="43" customFormat="1" ht="27" customHeight="1" x14ac:dyDescent="0.2">
      <c r="A46" s="1"/>
      <c r="B46" s="147" t="s">
        <v>62</v>
      </c>
      <c r="C46" s="148"/>
      <c r="D46" s="110" t="s">
        <v>12</v>
      </c>
      <c r="E46" s="37" t="s">
        <v>13</v>
      </c>
      <c r="F46" s="38" t="s">
        <v>14</v>
      </c>
      <c r="G46" s="39" t="s">
        <v>15</v>
      </c>
      <c r="H46" s="40" t="s">
        <v>16</v>
      </c>
      <c r="I46" s="41" t="s">
        <v>17</v>
      </c>
      <c r="J46" s="111" t="s">
        <v>18</v>
      </c>
    </row>
    <row r="47" spans="1:11" s="52" customFormat="1" ht="18" customHeight="1" x14ac:dyDescent="0.25">
      <c r="A47" s="149">
        <v>7</v>
      </c>
      <c r="B47" s="150" t="s">
        <v>63</v>
      </c>
      <c r="C47" s="151"/>
      <c r="D47" s="152">
        <f>+D49+D52+D55+D58</f>
        <v>-13530078.309252203</v>
      </c>
      <c r="E47" s="153">
        <f>+E49+E52+E55+E58</f>
        <v>-3307107.01</v>
      </c>
      <c r="F47" s="153">
        <f t="shared" ref="F47:I47" si="5">+F49+F52+F55+F58</f>
        <v>-3564821.8999999994</v>
      </c>
      <c r="G47" s="153">
        <f t="shared" si="5"/>
        <v>-3139451.5400000005</v>
      </c>
      <c r="H47" s="154">
        <f t="shared" si="5"/>
        <v>-3350752.5299999993</v>
      </c>
      <c r="I47" s="154">
        <f t="shared" si="5"/>
        <v>-13362132.98</v>
      </c>
      <c r="J47" s="61">
        <f>I47/D47*100</f>
        <v>98.75872611071766</v>
      </c>
    </row>
    <row r="48" spans="1:11" s="52" customFormat="1" ht="12.75" customHeight="1" x14ac:dyDescent="0.25">
      <c r="A48" s="149" t="s">
        <v>64</v>
      </c>
      <c r="B48" s="155"/>
      <c r="C48" s="156" t="s">
        <v>65</v>
      </c>
      <c r="D48" s="157"/>
      <c r="E48" s="158"/>
      <c r="F48" s="159"/>
      <c r="G48" s="159"/>
      <c r="H48" s="159"/>
      <c r="I48" s="160"/>
      <c r="J48" s="61"/>
    </row>
    <row r="49" spans="1:10" s="52" customFormat="1" x14ac:dyDescent="0.25">
      <c r="A49" s="149" t="s">
        <v>66</v>
      </c>
      <c r="B49" s="128"/>
      <c r="C49" s="123" t="s">
        <v>67</v>
      </c>
      <c r="D49" s="157">
        <f t="shared" ref="D49:F49" si="6">SUM(D50:D51)</f>
        <v>-1369635.0963106619</v>
      </c>
      <c r="E49" s="153">
        <f t="shared" si="6"/>
        <v>-303560.36</v>
      </c>
      <c r="F49" s="153">
        <f t="shared" si="6"/>
        <v>-301781.89</v>
      </c>
      <c r="G49" s="153">
        <f t="shared" ref="G49:H49" si="7">SUM(G50:G51)</f>
        <v>-317121.71000000002</v>
      </c>
      <c r="H49" s="153">
        <f t="shared" si="7"/>
        <v>-402574.36</v>
      </c>
      <c r="I49" s="160">
        <f>SUM(I50:I51)</f>
        <v>-1325038.3199999998</v>
      </c>
      <c r="J49" s="61">
        <f t="shared" ref="J49:J57" si="8">I49/D49*100</f>
        <v>96.743893579334312</v>
      </c>
    </row>
    <row r="50" spans="1:10" s="52" customFormat="1" x14ac:dyDescent="0.25">
      <c r="A50" s="149" t="s">
        <v>68</v>
      </c>
      <c r="B50" s="161"/>
      <c r="C50" s="162" t="s">
        <v>69</v>
      </c>
      <c r="D50" s="163">
        <v>-427166.76875502005</v>
      </c>
      <c r="E50" s="125">
        <v>-85952.15</v>
      </c>
      <c r="F50" s="126">
        <v>-102800.12</v>
      </c>
      <c r="G50" s="126">
        <v>-83040.259999999995</v>
      </c>
      <c r="H50" s="126">
        <v>-123492.09999999999</v>
      </c>
      <c r="I50" s="164">
        <f>SUM(E50:H50)</f>
        <v>-395284.62999999995</v>
      </c>
      <c r="J50" s="61">
        <f t="shared" si="8"/>
        <v>92.536371954227434</v>
      </c>
    </row>
    <row r="51" spans="1:10" s="52" customFormat="1" x14ac:dyDescent="0.25">
      <c r="A51" s="149" t="s">
        <v>70</v>
      </c>
      <c r="B51" s="161"/>
      <c r="C51" s="162" t="s">
        <v>71</v>
      </c>
      <c r="D51" s="163">
        <v>-942468.32755564176</v>
      </c>
      <c r="E51" s="125">
        <v>-217608.20999999996</v>
      </c>
      <c r="F51" s="126">
        <v>-198981.77</v>
      </c>
      <c r="G51" s="126">
        <v>-234081.45</v>
      </c>
      <c r="H51" s="126">
        <v>-279082.26</v>
      </c>
      <c r="I51" s="164">
        <f>SUM(E51:H51)</f>
        <v>-929753.69</v>
      </c>
      <c r="J51" s="61">
        <f t="shared" si="8"/>
        <v>98.650921502198585</v>
      </c>
    </row>
    <row r="52" spans="1:10" s="52" customFormat="1" ht="12.75" customHeight="1" x14ac:dyDescent="0.25">
      <c r="A52" s="149" t="s">
        <v>72</v>
      </c>
      <c r="B52" s="128"/>
      <c r="C52" s="123" t="s">
        <v>73</v>
      </c>
      <c r="D52" s="157">
        <f t="shared" ref="D52:H52" si="9">D53+D54</f>
        <v>-11864799.112941541</v>
      </c>
      <c r="E52" s="153">
        <f t="shared" si="9"/>
        <v>-2943318.58</v>
      </c>
      <c r="F52" s="153">
        <f t="shared" si="9"/>
        <v>-3205266.8599999994</v>
      </c>
      <c r="G52" s="153">
        <f t="shared" si="9"/>
        <v>-2744688.4600000004</v>
      </c>
      <c r="H52" s="153">
        <f t="shared" si="9"/>
        <v>-2875787.6199999996</v>
      </c>
      <c r="I52" s="160">
        <f>SUM(I53:I54)</f>
        <v>-11769061.52</v>
      </c>
      <c r="J52" s="61">
        <f t="shared" si="8"/>
        <v>99.193095542282578</v>
      </c>
    </row>
    <row r="53" spans="1:10" s="52" customFormat="1" x14ac:dyDescent="0.25">
      <c r="A53" s="149" t="s">
        <v>74</v>
      </c>
      <c r="B53" s="161"/>
      <c r="C53" s="162" t="s">
        <v>69</v>
      </c>
      <c r="D53" s="163">
        <v>-2951976.1746773049</v>
      </c>
      <c r="E53" s="125">
        <v>-702026.36</v>
      </c>
      <c r="F53" s="126">
        <v>-780205.38</v>
      </c>
      <c r="G53" s="126">
        <v>-744986.96999999986</v>
      </c>
      <c r="H53" s="126">
        <v>-765520.03999999992</v>
      </c>
      <c r="I53" s="164">
        <f>SUM(E53:H53)</f>
        <v>-2992738.75</v>
      </c>
      <c r="J53" s="61">
        <f t="shared" si="8"/>
        <v>101.3808571922892</v>
      </c>
    </row>
    <row r="54" spans="1:10" s="52" customFormat="1" x14ac:dyDescent="0.25">
      <c r="A54" s="149" t="s">
        <v>75</v>
      </c>
      <c r="B54" s="161"/>
      <c r="C54" s="162" t="s">
        <v>71</v>
      </c>
      <c r="D54" s="163">
        <v>-8912822.9382642359</v>
      </c>
      <c r="E54" s="125">
        <v>-2241292.2200000002</v>
      </c>
      <c r="F54" s="126">
        <v>-2425061.4799999995</v>
      </c>
      <c r="G54" s="126">
        <v>-1999701.4900000005</v>
      </c>
      <c r="H54" s="126">
        <v>-2110267.5799999996</v>
      </c>
      <c r="I54" s="164">
        <f>SUM(E54:H54)</f>
        <v>-8776322.7699999996</v>
      </c>
      <c r="J54" s="61">
        <f t="shared" si="8"/>
        <v>98.468496802755752</v>
      </c>
    </row>
    <row r="55" spans="1:10" s="52" customFormat="1" ht="12.75" customHeight="1" x14ac:dyDescent="0.25">
      <c r="A55" s="149" t="s">
        <v>76</v>
      </c>
      <c r="B55" s="128"/>
      <c r="C55" s="123" t="s">
        <v>77</v>
      </c>
      <c r="D55" s="157">
        <f t="shared" ref="D55:H55" si="10">SUM(D56:D57)</f>
        <v>-199881.60000000001</v>
      </c>
      <c r="E55" s="153">
        <f t="shared" si="10"/>
        <v>-34790</v>
      </c>
      <c r="F55" s="153">
        <f t="shared" si="10"/>
        <v>-33460</v>
      </c>
      <c r="G55" s="153">
        <f t="shared" si="10"/>
        <v>-39767.160000000003</v>
      </c>
      <c r="H55" s="153">
        <f t="shared" si="10"/>
        <v>-35520.01</v>
      </c>
      <c r="I55" s="160">
        <f>SUM(I56:I57)</f>
        <v>-143537.16999999998</v>
      </c>
      <c r="J55" s="61">
        <f t="shared" si="8"/>
        <v>71.811097169524345</v>
      </c>
    </row>
    <row r="56" spans="1:10" s="52" customFormat="1" x14ac:dyDescent="0.25">
      <c r="A56" s="149" t="s">
        <v>78</v>
      </c>
      <c r="B56" s="161"/>
      <c r="C56" s="162" t="s">
        <v>69</v>
      </c>
      <c r="D56" s="163">
        <v>-22435.200000000001</v>
      </c>
      <c r="E56" s="125">
        <v>-4500</v>
      </c>
      <c r="F56" s="126">
        <v>-1966.67</v>
      </c>
      <c r="G56" s="126">
        <v>-5960.5</v>
      </c>
      <c r="H56" s="126">
        <v>-4500</v>
      </c>
      <c r="I56" s="164">
        <f>SUM(E56:H56)</f>
        <v>-16927.169999999998</v>
      </c>
      <c r="J56" s="61">
        <f t="shared" si="8"/>
        <v>75.449160248181428</v>
      </c>
    </row>
    <row r="57" spans="1:10" s="52" customFormat="1" x14ac:dyDescent="0.25">
      <c r="A57" s="149" t="s">
        <v>79</v>
      </c>
      <c r="B57" s="161"/>
      <c r="C57" s="162" t="s">
        <v>71</v>
      </c>
      <c r="D57" s="163">
        <v>-177446.39999999999</v>
      </c>
      <c r="E57" s="125">
        <v>-30290</v>
      </c>
      <c r="F57" s="126">
        <v>-31493.33</v>
      </c>
      <c r="G57" s="126">
        <v>-33806.660000000003</v>
      </c>
      <c r="H57" s="126">
        <v>-31020.010000000002</v>
      </c>
      <c r="I57" s="164">
        <f>SUM(E57:H57)</f>
        <v>-126610</v>
      </c>
      <c r="J57" s="61">
        <f t="shared" si="8"/>
        <v>71.351123494193175</v>
      </c>
    </row>
    <row r="58" spans="1:10" s="52" customFormat="1" ht="12.75" customHeight="1" x14ac:dyDescent="0.25">
      <c r="A58" s="149" t="s">
        <v>80</v>
      </c>
      <c r="B58" s="128"/>
      <c r="C58" s="123" t="s">
        <v>81</v>
      </c>
      <c r="D58" s="157">
        <f t="shared" ref="D58:H58" si="11">SUM(D59:D60)</f>
        <v>-95762.5</v>
      </c>
      <c r="E58" s="153">
        <f t="shared" si="11"/>
        <v>-25438.07</v>
      </c>
      <c r="F58" s="153">
        <f t="shared" si="11"/>
        <v>-24313.15</v>
      </c>
      <c r="G58" s="153">
        <f t="shared" si="11"/>
        <v>-37874.21</v>
      </c>
      <c r="H58" s="153">
        <f t="shared" si="11"/>
        <v>-36870.54</v>
      </c>
      <c r="I58" s="160">
        <f>SUM(I59:I60)</f>
        <v>-124495.97</v>
      </c>
      <c r="J58" s="61">
        <f>IFERROR(I58/D58*100,"0")</f>
        <v>130.00492886046209</v>
      </c>
    </row>
    <row r="59" spans="1:10" s="52" customFormat="1" x14ac:dyDescent="0.25">
      <c r="A59" s="149" t="s">
        <v>82</v>
      </c>
      <c r="B59" s="161"/>
      <c r="C59" s="162" t="s">
        <v>69</v>
      </c>
      <c r="D59" s="163">
        <v>-95762.5</v>
      </c>
      <c r="E59" s="125">
        <v>-3314.6</v>
      </c>
      <c r="F59" s="126">
        <v>0</v>
      </c>
      <c r="G59" s="126">
        <v>0</v>
      </c>
      <c r="H59" s="126">
        <v>0</v>
      </c>
      <c r="I59" s="164">
        <f>SUM(E59:H59)</f>
        <v>-3314.6</v>
      </c>
      <c r="J59" s="61">
        <f>IFERROR(I59/D59*100,"0")</f>
        <v>3.4612713744941912</v>
      </c>
    </row>
    <row r="60" spans="1:10" s="52" customFormat="1" x14ac:dyDescent="0.25">
      <c r="A60" s="149" t="s">
        <v>83</v>
      </c>
      <c r="B60" s="161"/>
      <c r="C60" s="162" t="s">
        <v>71</v>
      </c>
      <c r="D60" s="165">
        <v>0</v>
      </c>
      <c r="E60" s="125">
        <v>-22123.47</v>
      </c>
      <c r="F60" s="126">
        <v>-24313.15</v>
      </c>
      <c r="G60" s="126">
        <v>-37874.21</v>
      </c>
      <c r="H60" s="126">
        <v>-36870.54</v>
      </c>
      <c r="I60" s="164">
        <f>SUM(E60:H60)</f>
        <v>-121181.37</v>
      </c>
      <c r="J60" s="61" t="str">
        <f>IFERROR(I60/D60*100,"0")</f>
        <v>0</v>
      </c>
    </row>
    <row r="61" spans="1:10" s="52" customFormat="1" ht="28.5" customHeight="1" x14ac:dyDescent="0.25">
      <c r="A61" s="44">
        <v>8</v>
      </c>
      <c r="B61" s="166" t="s">
        <v>84</v>
      </c>
      <c r="C61" s="167"/>
      <c r="D61" s="157">
        <f t="shared" ref="D61:F61" si="12">SUM(D62:D69)</f>
        <v>-4039805.8534400002</v>
      </c>
      <c r="E61" s="153">
        <f t="shared" si="12"/>
        <v>-727572.99</v>
      </c>
      <c r="F61" s="153">
        <f t="shared" si="12"/>
        <v>-765657.47000000009</v>
      </c>
      <c r="G61" s="153">
        <f t="shared" ref="G61:H61" si="13">SUM(G62:G69)</f>
        <v>-977060.65000000014</v>
      </c>
      <c r="H61" s="153">
        <f t="shared" si="13"/>
        <v>-830630.52</v>
      </c>
      <c r="I61" s="160">
        <f>SUM(I62:I69)</f>
        <v>-3300921.6300000004</v>
      </c>
      <c r="J61" s="61">
        <f t="shared" ref="J61:J68" si="14">I61/D61*100</f>
        <v>81.709907598385684</v>
      </c>
    </row>
    <row r="62" spans="1:10" s="52" customFormat="1" x14ac:dyDescent="0.25">
      <c r="A62" s="149" t="s">
        <v>85</v>
      </c>
      <c r="B62" s="161"/>
      <c r="C62" s="162" t="s">
        <v>86</v>
      </c>
      <c r="D62" s="168">
        <v>-848132.08</v>
      </c>
      <c r="E62" s="125">
        <v>-201431.37</v>
      </c>
      <c r="F62" s="126">
        <v>-201431.37</v>
      </c>
      <c r="G62" s="126">
        <v>-201431.37</v>
      </c>
      <c r="H62" s="126">
        <v>-201431.37</v>
      </c>
      <c r="I62" s="164">
        <f t="shared" ref="I62:I69" si="15">SUM(E62:H62)</f>
        <v>-805725.48</v>
      </c>
      <c r="J62" s="61">
        <f t="shared" si="14"/>
        <v>95.000000471624659</v>
      </c>
    </row>
    <row r="63" spans="1:10" s="52" customFormat="1" ht="12.75" customHeight="1" x14ac:dyDescent="0.25">
      <c r="A63" s="149" t="s">
        <v>87</v>
      </c>
      <c r="B63" s="161"/>
      <c r="C63" s="162" t="s">
        <v>88</v>
      </c>
      <c r="D63" s="168">
        <v>-2329942.1824000003</v>
      </c>
      <c r="E63" s="125">
        <v>-398271.59</v>
      </c>
      <c r="F63" s="126">
        <v>-398004.78</v>
      </c>
      <c r="G63" s="126">
        <v>-437532.80000000005</v>
      </c>
      <c r="H63" s="126">
        <v>-417768.79000000004</v>
      </c>
      <c r="I63" s="164">
        <f t="shared" si="15"/>
        <v>-1651577.9600000002</v>
      </c>
      <c r="J63" s="61">
        <f t="shared" si="14"/>
        <v>70.884933217474156</v>
      </c>
    </row>
    <row r="64" spans="1:10" s="52" customFormat="1" x14ac:dyDescent="0.25">
      <c r="A64" s="149" t="s">
        <v>89</v>
      </c>
      <c r="B64" s="161"/>
      <c r="C64" s="162" t="s">
        <v>90</v>
      </c>
      <c r="D64" s="168">
        <v>-76046.591039999999</v>
      </c>
      <c r="E64" s="125">
        <v>-29606.57</v>
      </c>
      <c r="F64" s="126">
        <v>-26116</v>
      </c>
      <c r="G64" s="126">
        <v>-32497.08</v>
      </c>
      <c r="H64" s="126">
        <v>-54603.11</v>
      </c>
      <c r="I64" s="164">
        <f t="shared" si="15"/>
        <v>-142822.76</v>
      </c>
      <c r="J64" s="61">
        <f t="shared" si="14"/>
        <v>187.80954944433498</v>
      </c>
    </row>
    <row r="65" spans="1:10" s="52" customFormat="1" ht="12.75" customHeight="1" x14ac:dyDescent="0.25">
      <c r="A65" s="149" t="s">
        <v>91</v>
      </c>
      <c r="B65" s="161"/>
      <c r="C65" s="162" t="s">
        <v>92</v>
      </c>
      <c r="D65" s="168">
        <v>-318200</v>
      </c>
      <c r="E65" s="125">
        <v>-53259.679999999993</v>
      </c>
      <c r="F65" s="126">
        <v>-85605.390000000014</v>
      </c>
      <c r="G65" s="126">
        <v>-118287.51999999999</v>
      </c>
      <c r="H65" s="126">
        <v>-95401.12</v>
      </c>
      <c r="I65" s="164">
        <f t="shared" si="15"/>
        <v>-352553.70999999996</v>
      </c>
      <c r="J65" s="61">
        <f t="shared" si="14"/>
        <v>110.79626335637963</v>
      </c>
    </row>
    <row r="66" spans="1:10" s="52" customFormat="1" ht="12.75" customHeight="1" x14ac:dyDescent="0.25">
      <c r="A66" s="149" t="s">
        <v>93</v>
      </c>
      <c r="B66" s="161"/>
      <c r="C66" s="162" t="s">
        <v>94</v>
      </c>
      <c r="D66" s="168">
        <v>-257375</v>
      </c>
      <c r="E66" s="125">
        <v>-44081.17</v>
      </c>
      <c r="F66" s="126">
        <v>-50851.93</v>
      </c>
      <c r="G66" s="126">
        <v>-77322.570000000007</v>
      </c>
      <c r="H66" s="126">
        <v>-55676.1</v>
      </c>
      <c r="I66" s="164">
        <f t="shared" si="15"/>
        <v>-227931.77000000002</v>
      </c>
      <c r="J66" s="61">
        <f t="shared" si="14"/>
        <v>88.560182612918908</v>
      </c>
    </row>
    <row r="67" spans="1:10" s="52" customFormat="1" x14ac:dyDescent="0.25">
      <c r="A67" s="89" t="s">
        <v>95</v>
      </c>
      <c r="B67" s="71"/>
      <c r="C67" s="62" t="s">
        <v>96</v>
      </c>
      <c r="D67" s="168">
        <v>0</v>
      </c>
      <c r="E67" s="125">
        <v>0</v>
      </c>
      <c r="F67" s="126">
        <v>-3648</v>
      </c>
      <c r="G67" s="126">
        <v>0</v>
      </c>
      <c r="H67" s="126">
        <v>0</v>
      </c>
      <c r="I67" s="164">
        <f t="shared" si="15"/>
        <v>-3648</v>
      </c>
      <c r="J67" s="61">
        <v>0</v>
      </c>
    </row>
    <row r="68" spans="1:10" s="52" customFormat="1" x14ac:dyDescent="0.25">
      <c r="A68" s="149" t="s">
        <v>97</v>
      </c>
      <c r="B68" s="161"/>
      <c r="C68" s="162" t="s">
        <v>98</v>
      </c>
      <c r="D68" s="168">
        <v>-114509.99999999999</v>
      </c>
      <c r="E68" s="125">
        <v>-922.61</v>
      </c>
      <c r="F68" s="126">
        <v>0</v>
      </c>
      <c r="G68" s="126">
        <v>-109989.31000000001</v>
      </c>
      <c r="H68" s="126">
        <v>-5750.03</v>
      </c>
      <c r="I68" s="164">
        <f t="shared" si="15"/>
        <v>-116661.95000000001</v>
      </c>
      <c r="J68" s="61">
        <f t="shared" si="14"/>
        <v>101.87926818618465</v>
      </c>
    </row>
    <row r="69" spans="1:10" s="52" customFormat="1" ht="12.75" customHeight="1" x14ac:dyDescent="0.25">
      <c r="A69" s="149" t="s">
        <v>99</v>
      </c>
      <c r="B69" s="161"/>
      <c r="C69" s="162" t="s">
        <v>100</v>
      </c>
      <c r="D69" s="168">
        <v>-95600</v>
      </c>
      <c r="E69" s="125">
        <v>0</v>
      </c>
      <c r="F69" s="126">
        <v>0</v>
      </c>
      <c r="G69" s="126">
        <v>0</v>
      </c>
      <c r="H69" s="126">
        <v>0</v>
      </c>
      <c r="I69" s="164">
        <f t="shared" si="15"/>
        <v>0</v>
      </c>
      <c r="J69" s="61">
        <f>IFERROR(I69/D69*100,"0")</f>
        <v>0</v>
      </c>
    </row>
    <row r="70" spans="1:10" s="52" customFormat="1" ht="27" customHeight="1" x14ac:dyDescent="0.2">
      <c r="A70" s="1"/>
      <c r="B70" s="147" t="s">
        <v>62</v>
      </c>
      <c r="C70" s="148"/>
      <c r="D70" s="110" t="s">
        <v>12</v>
      </c>
      <c r="E70" s="37" t="s">
        <v>13</v>
      </c>
      <c r="F70" s="38" t="s">
        <v>14</v>
      </c>
      <c r="G70" s="39" t="s">
        <v>15</v>
      </c>
      <c r="H70" s="40" t="s">
        <v>16</v>
      </c>
      <c r="I70" s="41" t="s">
        <v>17</v>
      </c>
      <c r="J70" s="111" t="s">
        <v>18</v>
      </c>
    </row>
    <row r="71" spans="1:10" s="52" customFormat="1" ht="18" customHeight="1" x14ac:dyDescent="0.25">
      <c r="A71" s="44">
        <v>9</v>
      </c>
      <c r="B71" s="169" t="s">
        <v>101</v>
      </c>
      <c r="C71" s="170"/>
      <c r="D71" s="158">
        <f t="shared" ref="D71:I71" si="16">SUM(D72:D73)+SUM(D79:D86)</f>
        <v>-2509210.5699999998</v>
      </c>
      <c r="E71" s="116">
        <f t="shared" si="16"/>
        <v>-673972.34</v>
      </c>
      <c r="F71" s="116">
        <f t="shared" si="16"/>
        <v>-694428.63</v>
      </c>
      <c r="G71" s="116">
        <f t="shared" si="16"/>
        <v>-712000.69</v>
      </c>
      <c r="H71" s="116">
        <f>SUM(H72:H73)+SUM(H79:H86)</f>
        <v>-674589.7</v>
      </c>
      <c r="I71" s="116">
        <f t="shared" si="16"/>
        <v>-2754991.3600000003</v>
      </c>
      <c r="J71" s="61">
        <f>I71/D71*100</f>
        <v>109.79514405600486</v>
      </c>
    </row>
    <row r="72" spans="1:10" s="52" customFormat="1" ht="12.75" customHeight="1" x14ac:dyDescent="0.25">
      <c r="A72" s="149" t="s">
        <v>102</v>
      </c>
      <c r="B72" s="161"/>
      <c r="C72" s="162" t="s">
        <v>103</v>
      </c>
      <c r="D72" s="163">
        <v>0</v>
      </c>
      <c r="E72" s="125">
        <v>0</v>
      </c>
      <c r="F72" s="126">
        <v>0</v>
      </c>
      <c r="G72" s="126">
        <v>0</v>
      </c>
      <c r="H72" s="126">
        <v>0</v>
      </c>
      <c r="I72" s="164">
        <f t="shared" ref="I72:I86" si="17">SUM(E72:H72)</f>
        <v>0</v>
      </c>
      <c r="J72" s="61" t="str">
        <f>IFERROR(I72/D72*100,"0")</f>
        <v>0</v>
      </c>
    </row>
    <row r="73" spans="1:10" s="52" customFormat="1" x14ac:dyDescent="0.25">
      <c r="A73" s="149" t="s">
        <v>104</v>
      </c>
      <c r="B73" s="161"/>
      <c r="C73" s="162" t="s">
        <v>105</v>
      </c>
      <c r="D73" s="163">
        <f>SUM(D74:D78)</f>
        <v>-2038752</v>
      </c>
      <c r="E73" s="125">
        <f>SUM(E74:E78)</f>
        <v>-554105.32999999996</v>
      </c>
      <c r="F73" s="125">
        <f>SUM(F74:F78)</f>
        <v>-588303.75</v>
      </c>
      <c r="G73" s="125">
        <f>SUM(G74:G78)</f>
        <v>-504867.47</v>
      </c>
      <c r="H73" s="163">
        <f>SUM(H74:H78)</f>
        <v>-503670.8</v>
      </c>
      <c r="I73" s="164">
        <f t="shared" si="17"/>
        <v>-2150947.35</v>
      </c>
      <c r="J73" s="61">
        <f>I73/D73*100</f>
        <v>105.5031386848425</v>
      </c>
    </row>
    <row r="74" spans="1:10" s="52" customFormat="1" x14ac:dyDescent="0.25">
      <c r="A74" s="149" t="s">
        <v>106</v>
      </c>
      <c r="B74" s="161"/>
      <c r="C74" s="162" t="s">
        <v>107</v>
      </c>
      <c r="D74" s="163">
        <v>-274560</v>
      </c>
      <c r="E74" s="125">
        <v>-82474.720000000001</v>
      </c>
      <c r="F74" s="126">
        <v>-84384.39</v>
      </c>
      <c r="G74" s="126">
        <v>-84349.13</v>
      </c>
      <c r="H74" s="126">
        <v>-80261.41</v>
      </c>
      <c r="I74" s="164">
        <f t="shared" si="17"/>
        <v>-331469.65000000002</v>
      </c>
      <c r="J74" s="61">
        <f t="shared" ref="J74:J78" si="18">I74/D74*100</f>
        <v>120.72758231351983</v>
      </c>
    </row>
    <row r="75" spans="1:10" s="52" customFormat="1" x14ac:dyDescent="0.25">
      <c r="A75" s="149" t="s">
        <v>108</v>
      </c>
      <c r="B75" s="161"/>
      <c r="C75" s="162" t="s">
        <v>109</v>
      </c>
      <c r="D75" s="163">
        <v>-1584960</v>
      </c>
      <c r="E75" s="125">
        <v>-423150.37</v>
      </c>
      <c r="F75" s="126">
        <v>-451817.52</v>
      </c>
      <c r="G75" s="126">
        <v>-389252.08999999997</v>
      </c>
      <c r="H75" s="126">
        <v>-402063.19</v>
      </c>
      <c r="I75" s="164">
        <f t="shared" si="17"/>
        <v>-1666283.17</v>
      </c>
      <c r="J75" s="61">
        <f t="shared" si="18"/>
        <v>105.13092885624873</v>
      </c>
    </row>
    <row r="76" spans="1:10" s="52" customFormat="1" x14ac:dyDescent="0.25">
      <c r="A76" s="149" t="s">
        <v>110</v>
      </c>
      <c r="B76" s="161"/>
      <c r="C76" s="162" t="s">
        <v>111</v>
      </c>
      <c r="D76" s="163">
        <v>-11232</v>
      </c>
      <c r="E76" s="125">
        <v>-3720.25</v>
      </c>
      <c r="F76" s="126">
        <v>-1141.98</v>
      </c>
      <c r="G76" s="126">
        <v>-3599.91</v>
      </c>
      <c r="H76" s="126">
        <v>-2722.87</v>
      </c>
      <c r="I76" s="164">
        <f t="shared" si="17"/>
        <v>-11185.009999999998</v>
      </c>
      <c r="J76" s="61">
        <f t="shared" si="18"/>
        <v>99.581641737891729</v>
      </c>
    </row>
    <row r="77" spans="1:10" s="52" customFormat="1" x14ac:dyDescent="0.25">
      <c r="A77" s="149" t="s">
        <v>112</v>
      </c>
      <c r="B77" s="161"/>
      <c r="C77" s="162" t="s">
        <v>113</v>
      </c>
      <c r="D77" s="163">
        <v>-120000</v>
      </c>
      <c r="E77" s="125">
        <v>-28274.63</v>
      </c>
      <c r="F77" s="126">
        <v>-22681.75</v>
      </c>
      <c r="G77" s="126">
        <v>-18089.830000000002</v>
      </c>
      <c r="H77" s="126">
        <v>-13200</v>
      </c>
      <c r="I77" s="164">
        <f t="shared" si="17"/>
        <v>-82246.210000000006</v>
      </c>
      <c r="J77" s="61">
        <f t="shared" si="18"/>
        <v>68.53850833333334</v>
      </c>
    </row>
    <row r="78" spans="1:10" s="52" customFormat="1" x14ac:dyDescent="0.25">
      <c r="A78" s="149" t="s">
        <v>114</v>
      </c>
      <c r="B78" s="161"/>
      <c r="C78" s="162" t="s">
        <v>115</v>
      </c>
      <c r="D78" s="163">
        <v>-48000</v>
      </c>
      <c r="E78" s="125">
        <v>-16485.36</v>
      </c>
      <c r="F78" s="126">
        <v>-28278.11</v>
      </c>
      <c r="G78" s="126">
        <v>-9576.51</v>
      </c>
      <c r="H78" s="126">
        <v>-5423.33</v>
      </c>
      <c r="I78" s="164">
        <f t="shared" si="17"/>
        <v>-59763.310000000005</v>
      </c>
      <c r="J78" s="61">
        <f t="shared" si="18"/>
        <v>124.50689583333335</v>
      </c>
    </row>
    <row r="79" spans="1:10" s="52" customFormat="1" ht="12.75" customHeight="1" x14ac:dyDescent="0.25">
      <c r="A79" s="89" t="s">
        <v>116</v>
      </c>
      <c r="B79" s="71"/>
      <c r="C79" s="62" t="s">
        <v>117</v>
      </c>
      <c r="D79" s="163">
        <v>-38000</v>
      </c>
      <c r="E79" s="125">
        <v>0</v>
      </c>
      <c r="F79" s="126">
        <v>0</v>
      </c>
      <c r="G79" s="126">
        <v>-8261.380000000001</v>
      </c>
      <c r="H79" s="126">
        <v>-16582.78</v>
      </c>
      <c r="I79" s="164">
        <f t="shared" si="17"/>
        <v>-24844.16</v>
      </c>
      <c r="J79" s="61">
        <f>IFERROR(I79/D79*100,"0")</f>
        <v>65.379368421052632</v>
      </c>
    </row>
    <row r="80" spans="1:10" s="52" customFormat="1" ht="12.75" customHeight="1" x14ac:dyDescent="0.25">
      <c r="A80" s="149" t="s">
        <v>118</v>
      </c>
      <c r="B80" s="161"/>
      <c r="C80" s="162" t="s">
        <v>119</v>
      </c>
      <c r="D80" s="163">
        <v>-121160</v>
      </c>
      <c r="E80" s="125">
        <v>-15389.75</v>
      </c>
      <c r="F80" s="126">
        <v>-11800.009999999998</v>
      </c>
      <c r="G80" s="126">
        <v>-33468.590000000004</v>
      </c>
      <c r="H80" s="126">
        <v>-51032.340000000004</v>
      </c>
      <c r="I80" s="164">
        <f t="shared" si="17"/>
        <v>-111690.69</v>
      </c>
      <c r="J80" s="61">
        <f>I80/D80*100</f>
        <v>92.184458567183896</v>
      </c>
    </row>
    <row r="81" spans="1:10" s="52" customFormat="1" ht="12.75" customHeight="1" x14ac:dyDescent="0.25">
      <c r="A81" s="89" t="s">
        <v>120</v>
      </c>
      <c r="B81" s="71"/>
      <c r="C81" s="62" t="s">
        <v>121</v>
      </c>
      <c r="D81" s="163">
        <v>-55100</v>
      </c>
      <c r="E81" s="125">
        <v>-32588.14</v>
      </c>
      <c r="F81" s="126">
        <v>-28143.410000000003</v>
      </c>
      <c r="G81" s="126">
        <v>-64304.78</v>
      </c>
      <c r="H81" s="126">
        <v>-32455.690000000002</v>
      </c>
      <c r="I81" s="164">
        <f t="shared" si="17"/>
        <v>-157492.02000000002</v>
      </c>
      <c r="J81" s="61">
        <f>I81/D81*100</f>
        <v>285.82943738656991</v>
      </c>
    </row>
    <row r="82" spans="1:10" s="52" customFormat="1" ht="12.75" customHeight="1" x14ac:dyDescent="0.25">
      <c r="A82" s="149" t="s">
        <v>122</v>
      </c>
      <c r="B82" s="161"/>
      <c r="C82" s="162" t="s">
        <v>123</v>
      </c>
      <c r="D82" s="163">
        <v>-45000</v>
      </c>
      <c r="E82" s="125">
        <v>-9445.69</v>
      </c>
      <c r="F82" s="126">
        <v>-6846.04</v>
      </c>
      <c r="G82" s="126">
        <v>-12402.130000000001</v>
      </c>
      <c r="H82" s="126">
        <v>-13991.66</v>
      </c>
      <c r="I82" s="164">
        <f t="shared" si="17"/>
        <v>-42685.520000000004</v>
      </c>
      <c r="J82" s="61">
        <f>I82/D82*100</f>
        <v>94.856711111111125</v>
      </c>
    </row>
    <row r="83" spans="1:10" s="52" customFormat="1" ht="12.75" customHeight="1" x14ac:dyDescent="0.25">
      <c r="A83" s="149" t="s">
        <v>124</v>
      </c>
      <c r="B83" s="161"/>
      <c r="C83" s="162" t="s">
        <v>125</v>
      </c>
      <c r="D83" s="163">
        <v>-101198.57</v>
      </c>
      <c r="E83" s="125">
        <v>-27145.52</v>
      </c>
      <c r="F83" s="126">
        <v>-38304.300000000003</v>
      </c>
      <c r="G83" s="126">
        <v>-25736.34</v>
      </c>
      <c r="H83" s="126">
        <v>-41222.060000000005</v>
      </c>
      <c r="I83" s="164">
        <f t="shared" si="17"/>
        <v>-132408.22</v>
      </c>
      <c r="J83" s="61">
        <f>I83/D83*100</f>
        <v>130.84001088157669</v>
      </c>
    </row>
    <row r="84" spans="1:10" s="52" customFormat="1" ht="12.75" customHeight="1" x14ac:dyDescent="0.25">
      <c r="A84" s="149" t="s">
        <v>126</v>
      </c>
      <c r="B84" s="161"/>
      <c r="C84" s="162" t="s">
        <v>127</v>
      </c>
      <c r="D84" s="163">
        <v>-110000</v>
      </c>
      <c r="E84" s="125">
        <v>-29320.41</v>
      </c>
      <c r="F84" s="126">
        <v>-15053.619999999999</v>
      </c>
      <c r="G84" s="126">
        <v>-56982.5</v>
      </c>
      <c r="H84" s="126">
        <v>-9656.869999999999</v>
      </c>
      <c r="I84" s="164">
        <f t="shared" si="17"/>
        <v>-111013.4</v>
      </c>
      <c r="J84" s="61">
        <f>IFERROR(I84/D84*100,"0")</f>
        <v>100.92127272727271</v>
      </c>
    </row>
    <row r="85" spans="1:10" s="171" customFormat="1" ht="12.75" customHeight="1" x14ac:dyDescent="0.25">
      <c r="A85" s="89" t="s">
        <v>128</v>
      </c>
      <c r="B85" s="71"/>
      <c r="C85" s="62" t="s">
        <v>129</v>
      </c>
      <c r="D85" s="165">
        <v>0</v>
      </c>
      <c r="E85" s="125">
        <v>-5977.5</v>
      </c>
      <c r="F85" s="126">
        <v>-5977.5</v>
      </c>
      <c r="G85" s="126">
        <v>-5977.5</v>
      </c>
      <c r="H85" s="126">
        <v>-5977.5</v>
      </c>
      <c r="I85" s="164">
        <f t="shared" si="17"/>
        <v>-23910</v>
      </c>
      <c r="J85" s="61" t="str">
        <f>IFERROR(I85/D85*100,"0")</f>
        <v>0</v>
      </c>
    </row>
    <row r="86" spans="1:10" s="52" customFormat="1" ht="12.75" customHeight="1" x14ac:dyDescent="0.25">
      <c r="A86" s="149" t="s">
        <v>130</v>
      </c>
      <c r="B86" s="161"/>
      <c r="C86" s="162" t="s">
        <v>131</v>
      </c>
      <c r="D86" s="165">
        <v>0</v>
      </c>
      <c r="E86" s="125">
        <v>0</v>
      </c>
      <c r="F86" s="126">
        <v>0</v>
      </c>
      <c r="G86" s="126">
        <v>0</v>
      </c>
      <c r="H86" s="126">
        <v>0</v>
      </c>
      <c r="I86" s="164">
        <f t="shared" si="17"/>
        <v>0</v>
      </c>
      <c r="J86" s="61" t="str">
        <f>IFERROR(I86/D86*100,"0")</f>
        <v>0</v>
      </c>
    </row>
    <row r="87" spans="1:10" s="52" customFormat="1" ht="12.75" customHeight="1" x14ac:dyDescent="0.25">
      <c r="A87" s="172">
        <v>10</v>
      </c>
      <c r="B87" s="173" t="s">
        <v>132</v>
      </c>
      <c r="C87" s="174"/>
      <c r="D87" s="175">
        <f t="shared" ref="D87:I87" si="19">SUM(D88:D90)</f>
        <v>0</v>
      </c>
      <c r="E87" s="176">
        <f t="shared" si="19"/>
        <v>0</v>
      </c>
      <c r="F87" s="177">
        <f t="shared" si="19"/>
        <v>-3915.1400000000003</v>
      </c>
      <c r="G87" s="177">
        <f t="shared" si="19"/>
        <v>-2056.3200000000002</v>
      </c>
      <c r="H87" s="168">
        <f t="shared" si="19"/>
        <v>-34806.32</v>
      </c>
      <c r="I87" s="160">
        <f t="shared" si="19"/>
        <v>-40777.78</v>
      </c>
      <c r="J87" s="61" t="str">
        <f>IFERROR(I87/D87*100,"0")</f>
        <v>0</v>
      </c>
    </row>
    <row r="88" spans="1:10" s="52" customFormat="1" ht="12.75" customHeight="1" x14ac:dyDescent="0.25">
      <c r="A88" s="178" t="s">
        <v>133</v>
      </c>
      <c r="B88" s="179"/>
      <c r="C88" s="180" t="s">
        <v>134</v>
      </c>
      <c r="D88" s="165">
        <v>0</v>
      </c>
      <c r="E88" s="125">
        <v>0</v>
      </c>
      <c r="F88" s="126">
        <v>0</v>
      </c>
      <c r="G88" s="126">
        <v>0</v>
      </c>
      <c r="H88" s="126">
        <v>0</v>
      </c>
      <c r="I88" s="164">
        <f>SUM(E88:H88)</f>
        <v>0</v>
      </c>
      <c r="J88" s="61" t="str">
        <f t="shared" ref="J88:J90" si="20">IFERROR(I88/D88*100,"0")</f>
        <v>0</v>
      </c>
    </row>
    <row r="89" spans="1:10" s="52" customFormat="1" ht="12.75" customHeight="1" x14ac:dyDescent="0.25">
      <c r="A89" s="178" t="s">
        <v>135</v>
      </c>
      <c r="B89" s="179"/>
      <c r="C89" s="181" t="s">
        <v>136</v>
      </c>
      <c r="D89" s="182">
        <v>0</v>
      </c>
      <c r="E89" s="125">
        <v>0</v>
      </c>
      <c r="F89" s="126">
        <v>-3915.1400000000003</v>
      </c>
      <c r="G89" s="126">
        <v>-2056.3200000000002</v>
      </c>
      <c r="H89" s="126">
        <v>-34806.32</v>
      </c>
      <c r="I89" s="164">
        <f>SUM(E89:H89)</f>
        <v>-40777.78</v>
      </c>
      <c r="J89" s="61" t="str">
        <f>IFERROR(I89/D89*100,"0")</f>
        <v>0</v>
      </c>
    </row>
    <row r="90" spans="1:10" s="52" customFormat="1" ht="12.75" customHeight="1" x14ac:dyDescent="0.25">
      <c r="A90" s="178" t="s">
        <v>137</v>
      </c>
      <c r="B90" s="179"/>
      <c r="C90" s="180" t="s">
        <v>138</v>
      </c>
      <c r="D90" s="163"/>
      <c r="E90" s="125">
        <v>0</v>
      </c>
      <c r="F90" s="126">
        <v>0</v>
      </c>
      <c r="G90" s="126">
        <v>0</v>
      </c>
      <c r="H90" s="126">
        <v>0</v>
      </c>
      <c r="I90" s="164">
        <f>SUM(E90:H90)</f>
        <v>0</v>
      </c>
      <c r="J90" s="61" t="str">
        <f t="shared" si="20"/>
        <v>0</v>
      </c>
    </row>
    <row r="91" spans="1:10" s="52" customFormat="1" ht="12.75" customHeight="1" x14ac:dyDescent="0.25">
      <c r="A91" s="44">
        <v>11</v>
      </c>
      <c r="B91" s="183" t="s">
        <v>139</v>
      </c>
      <c r="C91" s="184"/>
      <c r="D91" s="157">
        <f t="shared" ref="D91:H91" si="21">SUM(D92:D96)</f>
        <v>-2501344.5299999998</v>
      </c>
      <c r="E91" s="158">
        <f t="shared" si="21"/>
        <v>-345947.30000000005</v>
      </c>
      <c r="F91" s="159">
        <f t="shared" si="21"/>
        <v>-473680.56</v>
      </c>
      <c r="G91" s="159">
        <f t="shared" si="21"/>
        <v>-665462.28</v>
      </c>
      <c r="H91" s="159">
        <f t="shared" si="21"/>
        <v>-496544.18000000005</v>
      </c>
      <c r="I91" s="160">
        <f>SUM(I92:I96)</f>
        <v>-1981634.3200000003</v>
      </c>
      <c r="J91" s="61">
        <f>I91/D91*100</f>
        <v>79.222765845854923</v>
      </c>
    </row>
    <row r="92" spans="1:10" s="52" customFormat="1" ht="27" customHeight="1" x14ac:dyDescent="0.25">
      <c r="A92" s="185" t="s">
        <v>140</v>
      </c>
      <c r="B92" s="71"/>
      <c r="C92" s="62" t="s">
        <v>141</v>
      </c>
      <c r="D92" s="163">
        <v>-1883656.3699999999</v>
      </c>
      <c r="E92" s="125">
        <v>-185162.77000000002</v>
      </c>
      <c r="F92" s="126">
        <v>-319221.7</v>
      </c>
      <c r="G92" s="126">
        <v>-485727.86000000004</v>
      </c>
      <c r="H92" s="126">
        <v>-339037.68000000005</v>
      </c>
      <c r="I92" s="164">
        <f>SUM(E92:H92)</f>
        <v>-1329150.0100000002</v>
      </c>
      <c r="J92" s="61">
        <f>I92/D92*100</f>
        <v>70.562233705078611</v>
      </c>
    </row>
    <row r="93" spans="1:10" s="52" customFormat="1" ht="12.75" customHeight="1" x14ac:dyDescent="0.25">
      <c r="A93" s="186" t="s">
        <v>142</v>
      </c>
      <c r="B93" s="161"/>
      <c r="C93" s="162" t="s">
        <v>143</v>
      </c>
      <c r="D93" s="163">
        <v>-124800</v>
      </c>
      <c r="E93" s="125">
        <v>-30000</v>
      </c>
      <c r="F93" s="126">
        <v>-32320</v>
      </c>
      <c r="G93" s="126">
        <v>-44486.29</v>
      </c>
      <c r="H93" s="126">
        <v>-38756.800000000003</v>
      </c>
      <c r="I93" s="164">
        <f>SUM(E93:H93)</f>
        <v>-145563.09000000003</v>
      </c>
      <c r="J93" s="61">
        <f>I93/D93*100</f>
        <v>116.63709134615388</v>
      </c>
    </row>
    <row r="94" spans="1:10" s="52" customFormat="1" ht="12.75" customHeight="1" x14ac:dyDescent="0.25">
      <c r="A94" s="186" t="s">
        <v>144</v>
      </c>
      <c r="B94" s="161"/>
      <c r="C94" s="162" t="s">
        <v>145</v>
      </c>
      <c r="D94" s="165">
        <v>0</v>
      </c>
      <c r="E94" s="125">
        <v>0</v>
      </c>
      <c r="F94" s="126">
        <v>0</v>
      </c>
      <c r="G94" s="126">
        <v>0</v>
      </c>
      <c r="H94" s="126">
        <v>0</v>
      </c>
      <c r="I94" s="164">
        <f>SUM(E94:H94)</f>
        <v>0</v>
      </c>
      <c r="J94" s="61" t="str">
        <f>IFERROR(I94/D94*100,"0")</f>
        <v>0</v>
      </c>
    </row>
    <row r="95" spans="1:10" s="52" customFormat="1" ht="12.75" customHeight="1" x14ac:dyDescent="0.25">
      <c r="A95" s="186" t="s">
        <v>146</v>
      </c>
      <c r="B95" s="161"/>
      <c r="C95" s="162" t="s">
        <v>147</v>
      </c>
      <c r="D95" s="163">
        <v>-62834.759999999995</v>
      </c>
      <c r="E95" s="125">
        <v>-14866.060000000001</v>
      </c>
      <c r="F95" s="126">
        <v>-21721.68</v>
      </c>
      <c r="G95" s="126">
        <v>-36753.629999999997</v>
      </c>
      <c r="H95" s="126">
        <v>-23796.07</v>
      </c>
      <c r="I95" s="164">
        <f>SUM(E95:H95)</f>
        <v>-97137.44</v>
      </c>
      <c r="J95" s="61">
        <f>I95/D95*100</f>
        <v>154.59188512854988</v>
      </c>
    </row>
    <row r="96" spans="1:10" s="52" customFormat="1" ht="25.5" x14ac:dyDescent="0.25">
      <c r="A96" s="186" t="s">
        <v>148</v>
      </c>
      <c r="B96" s="161"/>
      <c r="C96" s="162" t="s">
        <v>149</v>
      </c>
      <c r="D96" s="163">
        <f>-430053.4</f>
        <v>-430053.4</v>
      </c>
      <c r="E96" s="125">
        <v>-115918.47</v>
      </c>
      <c r="F96" s="126">
        <v>-100417.18</v>
      </c>
      <c r="G96" s="126">
        <v>-98494.5</v>
      </c>
      <c r="H96" s="126">
        <v>-94953.63</v>
      </c>
      <c r="I96" s="164">
        <f>SUM(E96:H96)</f>
        <v>-409783.78</v>
      </c>
      <c r="J96" s="61">
        <f>IFERROR(I96/D96*100,"0")</f>
        <v>95.286720207304484</v>
      </c>
    </row>
    <row r="97" spans="1:10" s="52" customFormat="1" ht="3.4" customHeight="1" x14ac:dyDescent="0.25">
      <c r="A97" s="187"/>
      <c r="B97" s="156"/>
      <c r="C97" s="156"/>
      <c r="D97" s="133"/>
      <c r="E97" s="188"/>
      <c r="F97" s="188"/>
      <c r="G97" s="188"/>
      <c r="H97" s="188"/>
      <c r="I97" s="160"/>
      <c r="J97" s="85"/>
    </row>
    <row r="98" spans="1:10" s="52" customFormat="1" ht="18" customHeight="1" x14ac:dyDescent="0.25">
      <c r="A98" s="44">
        <v>12</v>
      </c>
      <c r="B98" s="189" t="s">
        <v>150</v>
      </c>
      <c r="C98" s="189"/>
      <c r="D98" s="157">
        <f>D99+D104+D109+D114+D118+D128</f>
        <v>-1057327.5899999999</v>
      </c>
      <c r="E98" s="190">
        <f>E99+E104+E109+E114+E118+E128</f>
        <v>-219487.35999999999</v>
      </c>
      <c r="F98" s="159">
        <f>F99+F104+F109+F114+F118+F128</f>
        <v>-228923.32</v>
      </c>
      <c r="G98" s="190">
        <f>G99+G104+G109+G114+G118+G128</f>
        <v>-246227.01</v>
      </c>
      <c r="H98" s="191">
        <f>H99+H104+H109+H114+H118+H128</f>
        <v>-240755.36000000002</v>
      </c>
      <c r="I98" s="160">
        <f>I99+I104+I109+I114+I128+I118</f>
        <v>-935393.04999999993</v>
      </c>
      <c r="J98" s="61">
        <f>I98/D98*100</f>
        <v>88.467666865668377</v>
      </c>
    </row>
    <row r="99" spans="1:10" s="52" customFormat="1" ht="12.75" customHeight="1" x14ac:dyDescent="0.25">
      <c r="A99" s="44" t="s">
        <v>151</v>
      </c>
      <c r="B99" s="183" t="s">
        <v>152</v>
      </c>
      <c r="C99" s="192"/>
      <c r="D99" s="157">
        <f t="shared" ref="D99:I99" si="22">SUM(D100:D103)</f>
        <v>-600682.19999999995</v>
      </c>
      <c r="E99" s="190">
        <f t="shared" si="22"/>
        <v>-90390.33</v>
      </c>
      <c r="F99" s="190">
        <f t="shared" si="22"/>
        <v>-119343.38</v>
      </c>
      <c r="G99" s="190">
        <f t="shared" si="22"/>
        <v>-100719.25</v>
      </c>
      <c r="H99" s="190">
        <f t="shared" si="22"/>
        <v>-163361.09</v>
      </c>
      <c r="I99" s="160">
        <f t="shared" si="22"/>
        <v>-473814.05000000005</v>
      </c>
      <c r="J99" s="61">
        <f>I99/D99*100</f>
        <v>78.879322543601276</v>
      </c>
    </row>
    <row r="100" spans="1:10" s="52" customFormat="1" ht="12.75" customHeight="1" x14ac:dyDescent="0.25">
      <c r="A100" s="149" t="s">
        <v>153</v>
      </c>
      <c r="B100" s="193"/>
      <c r="C100" s="180" t="s">
        <v>154</v>
      </c>
      <c r="D100" s="163">
        <v>0</v>
      </c>
      <c r="E100" s="125">
        <v>0</v>
      </c>
      <c r="F100" s="126">
        <v>0</v>
      </c>
      <c r="G100" s="126">
        <v>0</v>
      </c>
      <c r="H100" s="126">
        <v>0</v>
      </c>
      <c r="I100" s="164">
        <f>SUM(E100:H100)</f>
        <v>0</v>
      </c>
      <c r="J100" s="61" t="str">
        <f>IFERROR(I100/D100*100,"0")</f>
        <v>0</v>
      </c>
    </row>
    <row r="101" spans="1:10" s="52" customFormat="1" ht="12.75" customHeight="1" x14ac:dyDescent="0.25">
      <c r="A101" s="149" t="s">
        <v>155</v>
      </c>
      <c r="B101" s="193"/>
      <c r="C101" s="180" t="s">
        <v>156</v>
      </c>
      <c r="D101" s="163">
        <v>0</v>
      </c>
      <c r="E101" s="125">
        <v>0</v>
      </c>
      <c r="F101" s="126">
        <v>0</v>
      </c>
      <c r="G101" s="126">
        <v>0</v>
      </c>
      <c r="H101" s="126">
        <v>0</v>
      </c>
      <c r="I101" s="164">
        <f>SUM(E101:H101)</f>
        <v>0</v>
      </c>
      <c r="J101" s="61" t="str">
        <f>IFERROR(I101/D101*100,"0")</f>
        <v>0</v>
      </c>
    </row>
    <row r="102" spans="1:10" s="52" customFormat="1" ht="12.75" customHeight="1" x14ac:dyDescent="0.25">
      <c r="A102" s="149" t="s">
        <v>157</v>
      </c>
      <c r="B102" s="193"/>
      <c r="C102" s="180" t="s">
        <v>158</v>
      </c>
      <c r="D102" s="163">
        <v>-600682.19999999995</v>
      </c>
      <c r="E102" s="125">
        <v>-90390.33</v>
      </c>
      <c r="F102" s="126">
        <v>-119343.38</v>
      </c>
      <c r="G102" s="126">
        <v>-100719.25</v>
      </c>
      <c r="H102" s="126">
        <v>-163361.09</v>
      </c>
      <c r="I102" s="164">
        <f>SUM(E102:H102)</f>
        <v>-473814.05000000005</v>
      </c>
      <c r="J102" s="61">
        <f>I102/D102*100</f>
        <v>78.879322543601276</v>
      </c>
    </row>
    <row r="103" spans="1:10" s="52" customFormat="1" ht="12.75" customHeight="1" x14ac:dyDescent="0.25">
      <c r="A103" s="149" t="s">
        <v>159</v>
      </c>
      <c r="B103" s="193"/>
      <c r="C103" s="180" t="s">
        <v>138</v>
      </c>
      <c r="D103" s="168">
        <v>0</v>
      </c>
      <c r="E103" s="125">
        <v>0</v>
      </c>
      <c r="F103" s="126">
        <v>0</v>
      </c>
      <c r="G103" s="126">
        <v>0</v>
      </c>
      <c r="H103" s="126">
        <v>0</v>
      </c>
      <c r="I103" s="164">
        <f>SUM(E103:H103)</f>
        <v>0</v>
      </c>
      <c r="J103" s="61" t="str">
        <f>IFERROR(I103/D103*100,"0")</f>
        <v>0</v>
      </c>
    </row>
    <row r="104" spans="1:10" s="52" customFormat="1" ht="12.75" customHeight="1" x14ac:dyDescent="0.25">
      <c r="A104" s="194" t="s">
        <v>160</v>
      </c>
      <c r="B104" s="183" t="s">
        <v>161</v>
      </c>
      <c r="C104" s="192"/>
      <c r="D104" s="157">
        <f t="shared" ref="D104:I104" si="23">SUM(D105:D108)</f>
        <v>-16100</v>
      </c>
      <c r="E104" s="159">
        <f t="shared" si="23"/>
        <v>-80190.999999999985</v>
      </c>
      <c r="F104" s="159">
        <f t="shared" si="23"/>
        <v>-1950.4</v>
      </c>
      <c r="G104" s="159">
        <f t="shared" si="23"/>
        <v>-16539.330000000002</v>
      </c>
      <c r="H104" s="159">
        <f t="shared" si="23"/>
        <v>3570.3</v>
      </c>
      <c r="I104" s="160">
        <f t="shared" si="23"/>
        <v>-95110.429999999978</v>
      </c>
      <c r="J104" s="61">
        <f>I104/D104*100</f>
        <v>590.74801242236003</v>
      </c>
    </row>
    <row r="105" spans="1:10" s="52" customFormat="1" ht="12.75" customHeight="1" x14ac:dyDescent="0.25">
      <c r="A105" s="178" t="s">
        <v>162</v>
      </c>
      <c r="B105" s="195"/>
      <c r="C105" s="180" t="s">
        <v>163</v>
      </c>
      <c r="D105" s="163">
        <v>0</v>
      </c>
      <c r="E105" s="125">
        <v>0</v>
      </c>
      <c r="F105" s="126">
        <v>0</v>
      </c>
      <c r="G105" s="126">
        <v>0</v>
      </c>
      <c r="H105" s="126">
        <v>0</v>
      </c>
      <c r="I105" s="164">
        <f>SUM(E105:H105)</f>
        <v>0</v>
      </c>
      <c r="J105" s="61" t="str">
        <f>IFERROR(I105/D105*100,"0")</f>
        <v>0</v>
      </c>
    </row>
    <row r="106" spans="1:10" s="52" customFormat="1" ht="12.75" customHeight="1" x14ac:dyDescent="0.25">
      <c r="A106" s="196" t="s">
        <v>164</v>
      </c>
      <c r="B106" s="195"/>
      <c r="C106" s="181" t="s">
        <v>165</v>
      </c>
      <c r="D106" s="163">
        <v>-16100</v>
      </c>
      <c r="E106" s="125">
        <v>-80190.999999999985</v>
      </c>
      <c r="F106" s="126">
        <v>-1950.4</v>
      </c>
      <c r="G106" s="126">
        <v>-16539.330000000002</v>
      </c>
      <c r="H106" s="126">
        <v>3570.3</v>
      </c>
      <c r="I106" s="164">
        <f>SUM(E106:H106)</f>
        <v>-95110.429999999978</v>
      </c>
      <c r="J106" s="61">
        <f>IFERROR(I106/D106*100,"0")</f>
        <v>590.74801242236003</v>
      </c>
    </row>
    <row r="107" spans="1:10" s="52" customFormat="1" x14ac:dyDescent="0.25">
      <c r="A107" s="178" t="s">
        <v>166</v>
      </c>
      <c r="B107" s="197"/>
      <c r="C107" s="180" t="s">
        <v>167</v>
      </c>
      <c r="D107" s="163">
        <v>0</v>
      </c>
      <c r="E107" s="125">
        <v>0</v>
      </c>
      <c r="F107" s="126">
        <v>0</v>
      </c>
      <c r="G107" s="126">
        <v>0</v>
      </c>
      <c r="H107" s="126">
        <v>0</v>
      </c>
      <c r="I107" s="164">
        <f>SUM(E107:H107)</f>
        <v>0</v>
      </c>
      <c r="J107" s="61" t="str">
        <f>IFERROR(I107/D107*100,"0")</f>
        <v>0</v>
      </c>
    </row>
    <row r="108" spans="1:10" s="52" customFormat="1" ht="12.75" customHeight="1" x14ac:dyDescent="0.25">
      <c r="A108" s="178" t="s">
        <v>168</v>
      </c>
      <c r="B108" s="195"/>
      <c r="C108" s="180" t="s">
        <v>138</v>
      </c>
      <c r="D108" s="163">
        <v>0</v>
      </c>
      <c r="E108" s="125">
        <v>0</v>
      </c>
      <c r="F108" s="126">
        <v>0</v>
      </c>
      <c r="G108" s="126">
        <v>0</v>
      </c>
      <c r="H108" s="126">
        <v>0</v>
      </c>
      <c r="I108" s="164">
        <f>SUM(E108:H108)</f>
        <v>0</v>
      </c>
      <c r="J108" s="61" t="str">
        <f>IFERROR(I108/D108*100,"0")</f>
        <v>0</v>
      </c>
    </row>
    <row r="109" spans="1:10" s="52" customFormat="1" ht="12.75" customHeight="1" x14ac:dyDescent="0.25">
      <c r="A109" s="194" t="s">
        <v>169</v>
      </c>
      <c r="B109" s="173" t="s">
        <v>170</v>
      </c>
      <c r="C109" s="174"/>
      <c r="D109" s="157">
        <f>SUM(D110:D117)</f>
        <v>-184166.39</v>
      </c>
      <c r="E109" s="159">
        <f>SUM(E110:E117)</f>
        <v>-11498.119999999999</v>
      </c>
      <c r="F109" s="159">
        <f>SUM(F110:F117)</f>
        <v>-41452.32</v>
      </c>
      <c r="G109" s="159">
        <f>SUM(G110:G113)</f>
        <v>-49322.659999999996</v>
      </c>
      <c r="H109" s="159">
        <f t="shared" ref="H109" si="24">SUM(H110:H112)</f>
        <v>-24423.450000000004</v>
      </c>
      <c r="I109" s="160">
        <f>SUM(I110:I113)</f>
        <v>-126696.54999999997</v>
      </c>
      <c r="J109" s="61">
        <f>I109/D109*100</f>
        <v>68.79461013488941</v>
      </c>
    </row>
    <row r="110" spans="1:10" s="52" customFormat="1" ht="12.75" customHeight="1" x14ac:dyDescent="0.25">
      <c r="A110" s="178" t="s">
        <v>171</v>
      </c>
      <c r="B110" s="179"/>
      <c r="C110" s="180" t="s">
        <v>172</v>
      </c>
      <c r="D110" s="163">
        <v>-50940</v>
      </c>
      <c r="E110" s="125">
        <v>-2794</v>
      </c>
      <c r="F110" s="126">
        <v>-20556.799999999996</v>
      </c>
      <c r="G110" s="126">
        <v>-30429.1</v>
      </c>
      <c r="H110" s="126">
        <v>-19479.620000000003</v>
      </c>
      <c r="I110" s="164">
        <f>SUM(E110:H110)</f>
        <v>-73259.51999999999</v>
      </c>
      <c r="J110" s="61">
        <f>IFERROR(I110/D110*100,"0")</f>
        <v>143.81531213191988</v>
      </c>
    </row>
    <row r="111" spans="1:10" s="52" customFormat="1" x14ac:dyDescent="0.25">
      <c r="A111" s="178" t="s">
        <v>173</v>
      </c>
      <c r="B111" s="179"/>
      <c r="C111" s="180" t="s">
        <v>174</v>
      </c>
      <c r="D111" s="163">
        <v>-97726.39</v>
      </c>
      <c r="E111" s="125">
        <v>-8704.119999999999</v>
      </c>
      <c r="F111" s="126">
        <v>-14913.26</v>
      </c>
      <c r="G111" s="126">
        <v>-18893.559999999998</v>
      </c>
      <c r="H111" s="126">
        <v>-4943.83</v>
      </c>
      <c r="I111" s="164">
        <f>SUM(E111:H111)</f>
        <v>-47454.77</v>
      </c>
      <c r="J111" s="61">
        <f>I111/D111*100</f>
        <v>48.558807912581237</v>
      </c>
    </row>
    <row r="112" spans="1:10" s="52" customFormat="1" ht="12.75" customHeight="1" x14ac:dyDescent="0.25">
      <c r="A112" s="178" t="s">
        <v>175</v>
      </c>
      <c r="B112" s="179"/>
      <c r="C112" s="180" t="s">
        <v>176</v>
      </c>
      <c r="D112" s="163">
        <v>0</v>
      </c>
      <c r="E112" s="125">
        <v>0</v>
      </c>
      <c r="F112" s="126">
        <v>0</v>
      </c>
      <c r="G112" s="126">
        <v>0</v>
      </c>
      <c r="H112" s="126">
        <v>0</v>
      </c>
      <c r="I112" s="164">
        <f>SUM(E112:H112)</f>
        <v>0</v>
      </c>
      <c r="J112" s="61" t="str">
        <f>IFERROR(I112/D112*100,"0")</f>
        <v>0</v>
      </c>
    </row>
    <row r="113" spans="1:10" s="52" customFormat="1" ht="12.75" customHeight="1" x14ac:dyDescent="0.25">
      <c r="A113" s="178" t="s">
        <v>177</v>
      </c>
      <c r="B113" s="179"/>
      <c r="C113" s="181" t="s">
        <v>178</v>
      </c>
      <c r="D113" s="163">
        <v>-35500</v>
      </c>
      <c r="E113" s="125">
        <v>0</v>
      </c>
      <c r="F113" s="126">
        <v>-5982.26</v>
      </c>
      <c r="G113" s="126">
        <v>0</v>
      </c>
      <c r="H113" s="126">
        <v>0</v>
      </c>
      <c r="I113" s="164">
        <f>SUM(E113:H113)</f>
        <v>-5982.26</v>
      </c>
      <c r="J113" s="61">
        <f>IFERROR(I113/D113*100,"0")</f>
        <v>16.85143661971831</v>
      </c>
    </row>
    <row r="114" spans="1:10" s="52" customFormat="1" ht="12.75" customHeight="1" x14ac:dyDescent="0.25">
      <c r="A114" s="44" t="s">
        <v>179</v>
      </c>
      <c r="B114" s="169" t="s">
        <v>180</v>
      </c>
      <c r="C114" s="198"/>
      <c r="D114" s="157">
        <v>0</v>
      </c>
      <c r="E114" s="158">
        <f t="shared" ref="E114:G114" si="25">E115</f>
        <v>0</v>
      </c>
      <c r="F114" s="159">
        <f t="shared" si="25"/>
        <v>0</v>
      </c>
      <c r="G114" s="159">
        <f t="shared" si="25"/>
        <v>-7000</v>
      </c>
      <c r="H114" s="117">
        <f>H115</f>
        <v>0</v>
      </c>
      <c r="I114" s="160">
        <f>I115</f>
        <v>-7000</v>
      </c>
      <c r="J114" s="61" t="str">
        <f>IFERROR(I114/D114*100,"0")</f>
        <v>0</v>
      </c>
    </row>
    <row r="115" spans="1:10" s="52" customFormat="1" x14ac:dyDescent="0.25">
      <c r="A115" s="178" t="s">
        <v>181</v>
      </c>
      <c r="B115" s="179"/>
      <c r="C115" s="180" t="s">
        <v>182</v>
      </c>
      <c r="D115" s="163">
        <v>0</v>
      </c>
      <c r="E115" s="125">
        <v>0</v>
      </c>
      <c r="F115" s="126">
        <v>0</v>
      </c>
      <c r="G115" s="126">
        <v>-7000</v>
      </c>
      <c r="H115" s="126">
        <v>0</v>
      </c>
      <c r="I115" s="164">
        <f>SUM(E115:H115)</f>
        <v>-7000</v>
      </c>
      <c r="J115" s="61" t="str">
        <f>IFERROR(I115/D115*100,"0")</f>
        <v>0</v>
      </c>
    </row>
    <row r="116" spans="1:10" s="52" customFormat="1" x14ac:dyDescent="0.25">
      <c r="A116" s="178" t="s">
        <v>183</v>
      </c>
      <c r="B116" s="179"/>
      <c r="C116" s="180" t="s">
        <v>184</v>
      </c>
      <c r="D116" s="163">
        <v>0</v>
      </c>
      <c r="E116" s="125">
        <v>0</v>
      </c>
      <c r="F116" s="126">
        <v>0</v>
      </c>
      <c r="G116" s="126">
        <v>0</v>
      </c>
      <c r="H116" s="126">
        <v>0</v>
      </c>
      <c r="I116" s="164">
        <f>SUM(E116:H116)</f>
        <v>0</v>
      </c>
      <c r="J116" s="61" t="str">
        <f t="shared" ref="J116:J117" si="26">IFERROR(I116/D116*100,"0")</f>
        <v>0</v>
      </c>
    </row>
    <row r="117" spans="1:10" s="52" customFormat="1" x14ac:dyDescent="0.25">
      <c r="A117" s="178" t="s">
        <v>185</v>
      </c>
      <c r="B117" s="179"/>
      <c r="C117" s="180" t="s">
        <v>186</v>
      </c>
      <c r="D117" s="163"/>
      <c r="E117" s="125">
        <v>0</v>
      </c>
      <c r="F117" s="126">
        <v>0</v>
      </c>
      <c r="G117" s="126">
        <v>0</v>
      </c>
      <c r="H117" s="126">
        <v>0</v>
      </c>
      <c r="I117" s="164">
        <f>SUM(E117:H117)</f>
        <v>0</v>
      </c>
      <c r="J117" s="61" t="str">
        <f t="shared" si="26"/>
        <v>0</v>
      </c>
    </row>
    <row r="118" spans="1:10" s="52" customFormat="1" ht="12.75" customHeight="1" x14ac:dyDescent="0.25">
      <c r="A118" s="194" t="s">
        <v>187</v>
      </c>
      <c r="B118" s="173" t="s">
        <v>188</v>
      </c>
      <c r="C118" s="174"/>
      <c r="D118" s="157">
        <f>SUM(D119:D127)</f>
        <v>-256379</v>
      </c>
      <c r="E118" s="190">
        <f>SUM(E119:E127)</f>
        <v>-37407.910000000003</v>
      </c>
      <c r="F118" s="190">
        <f t="shared" ref="F118:H118" si="27">SUM(F119:F127)</f>
        <v>-66177.22</v>
      </c>
      <c r="G118" s="190">
        <f t="shared" si="27"/>
        <v>-72645.77</v>
      </c>
      <c r="H118" s="190">
        <f t="shared" si="27"/>
        <v>-56541.119999999995</v>
      </c>
      <c r="I118" s="160">
        <f>SUM(I119:I127)</f>
        <v>-232772.02000000002</v>
      </c>
      <c r="J118" s="61">
        <f>I118/D118*100</f>
        <v>90.792155363738843</v>
      </c>
    </row>
    <row r="119" spans="1:10" s="52" customFormat="1" ht="12.75" customHeight="1" x14ac:dyDescent="0.25">
      <c r="A119" s="178" t="s">
        <v>189</v>
      </c>
      <c r="B119" s="179"/>
      <c r="C119" s="180" t="s">
        <v>190</v>
      </c>
      <c r="D119" s="163">
        <v>-30000</v>
      </c>
      <c r="E119" s="125">
        <v>-2462.5</v>
      </c>
      <c r="F119" s="126">
        <v>0</v>
      </c>
      <c r="G119" s="126">
        <v>-18712.41</v>
      </c>
      <c r="H119" s="126">
        <v>-14967.91</v>
      </c>
      <c r="I119" s="164">
        <f t="shared" ref="I119:I127" si="28">SUM(E119:H119)</f>
        <v>-36142.82</v>
      </c>
      <c r="J119" s="61">
        <f>I119/D119*100</f>
        <v>120.47606666666665</v>
      </c>
    </row>
    <row r="120" spans="1:10" s="52" customFormat="1" ht="12.75" customHeight="1" x14ac:dyDescent="0.25">
      <c r="A120" s="178" t="s">
        <v>191</v>
      </c>
      <c r="B120" s="179"/>
      <c r="C120" s="180" t="s">
        <v>192</v>
      </c>
      <c r="D120" s="163">
        <v>-61379</v>
      </c>
      <c r="E120" s="125">
        <v>-4200</v>
      </c>
      <c r="F120" s="126">
        <v>-34289</v>
      </c>
      <c r="G120" s="126">
        <v>-17135.8</v>
      </c>
      <c r="H120" s="126">
        <v>-5477.4400000000005</v>
      </c>
      <c r="I120" s="164">
        <f t="shared" si="28"/>
        <v>-61102.240000000005</v>
      </c>
      <c r="J120" s="61">
        <f>IFERROR(I120/D120*100,"0")</f>
        <v>99.549096596555827</v>
      </c>
    </row>
    <row r="121" spans="1:10" s="52" customFormat="1" ht="12.75" customHeight="1" x14ac:dyDescent="0.25">
      <c r="A121" s="196" t="s">
        <v>193</v>
      </c>
      <c r="B121" s="199"/>
      <c r="C121" s="181" t="s">
        <v>194</v>
      </c>
      <c r="D121" s="163">
        <v>-25000</v>
      </c>
      <c r="E121" s="125">
        <v>-3544.9</v>
      </c>
      <c r="F121" s="126">
        <v>-5277</v>
      </c>
      <c r="G121" s="126">
        <v>-7503.1399999999994</v>
      </c>
      <c r="H121" s="126">
        <v>-3358.56</v>
      </c>
      <c r="I121" s="164">
        <f t="shared" si="28"/>
        <v>-19683.599999999999</v>
      </c>
      <c r="J121" s="61">
        <f>IFERROR(I121/D121*100,"0")</f>
        <v>78.734399999999994</v>
      </c>
    </row>
    <row r="122" spans="1:10" s="52" customFormat="1" ht="12.75" customHeight="1" x14ac:dyDescent="0.25">
      <c r="A122" s="196" t="s">
        <v>195</v>
      </c>
      <c r="B122" s="199"/>
      <c r="C122" s="181" t="s">
        <v>196</v>
      </c>
      <c r="D122" s="163">
        <v>0</v>
      </c>
      <c r="E122" s="125">
        <v>-1585.4</v>
      </c>
      <c r="F122" s="126">
        <v>-1643.8</v>
      </c>
      <c r="G122" s="126">
        <v>901.5</v>
      </c>
      <c r="H122" s="126">
        <v>-21455.010000000002</v>
      </c>
      <c r="I122" s="164">
        <f t="shared" si="28"/>
        <v>-23782.710000000003</v>
      </c>
      <c r="J122" s="61" t="str">
        <f t="shared" ref="J122:J127" si="29">IFERROR(I122/D122*100,"0")</f>
        <v>0</v>
      </c>
    </row>
    <row r="123" spans="1:10" s="52" customFormat="1" ht="12.75" customHeight="1" x14ac:dyDescent="0.25">
      <c r="A123" s="178" t="s">
        <v>197</v>
      </c>
      <c r="B123" s="179"/>
      <c r="C123" s="180" t="s">
        <v>198</v>
      </c>
      <c r="D123" s="163">
        <v>-24000</v>
      </c>
      <c r="E123" s="125">
        <v>-4003.65</v>
      </c>
      <c r="F123" s="126">
        <v>-9508.1200000000026</v>
      </c>
      <c r="G123" s="126">
        <v>-5536.62</v>
      </c>
      <c r="H123" s="126">
        <v>0</v>
      </c>
      <c r="I123" s="164">
        <f t="shared" si="28"/>
        <v>-19048.390000000003</v>
      </c>
      <c r="J123" s="61">
        <f t="shared" si="29"/>
        <v>79.368291666666678</v>
      </c>
    </row>
    <row r="124" spans="1:10" s="52" customFormat="1" ht="12.75" customHeight="1" x14ac:dyDescent="0.25">
      <c r="A124" s="178" t="s">
        <v>199</v>
      </c>
      <c r="B124" s="179"/>
      <c r="C124" s="180" t="s">
        <v>200</v>
      </c>
      <c r="D124" s="163">
        <v>-33000</v>
      </c>
      <c r="E124" s="125">
        <v>-5778.77</v>
      </c>
      <c r="F124" s="126">
        <v>-8750</v>
      </c>
      <c r="G124" s="126">
        <v>-8250</v>
      </c>
      <c r="H124" s="126">
        <v>-4510</v>
      </c>
      <c r="I124" s="164">
        <f t="shared" si="28"/>
        <v>-27288.77</v>
      </c>
      <c r="J124" s="61">
        <f t="shared" si="29"/>
        <v>82.693242424242428</v>
      </c>
    </row>
    <row r="125" spans="1:10" s="52" customFormat="1" ht="12.75" customHeight="1" x14ac:dyDescent="0.25">
      <c r="A125" s="178" t="s">
        <v>201</v>
      </c>
      <c r="B125" s="179"/>
      <c r="C125" s="180" t="s">
        <v>202</v>
      </c>
      <c r="D125" s="163">
        <v>-40000</v>
      </c>
      <c r="E125" s="125">
        <v>-7721.7999999999993</v>
      </c>
      <c r="F125" s="126">
        <v>-6459.2999999999993</v>
      </c>
      <c r="G125" s="126">
        <v>-6459.2999999999993</v>
      </c>
      <c r="H125" s="126">
        <v>-6522.2</v>
      </c>
      <c r="I125" s="164">
        <f t="shared" si="28"/>
        <v>-27162.6</v>
      </c>
      <c r="J125" s="61">
        <f t="shared" si="29"/>
        <v>67.906499999999994</v>
      </c>
    </row>
    <row r="126" spans="1:10" s="52" customFormat="1" ht="12.75" customHeight="1" x14ac:dyDescent="0.25">
      <c r="A126" s="178" t="s">
        <v>203</v>
      </c>
      <c r="B126" s="179"/>
      <c r="C126" s="180" t="s">
        <v>204</v>
      </c>
      <c r="D126" s="163">
        <v>-20000</v>
      </c>
      <c r="E126" s="125">
        <v>-8110.89</v>
      </c>
      <c r="F126" s="126">
        <v>-250</v>
      </c>
      <c r="G126" s="126">
        <v>-9950</v>
      </c>
      <c r="H126" s="126">
        <v>-250</v>
      </c>
      <c r="I126" s="164">
        <f t="shared" si="28"/>
        <v>-18560.89</v>
      </c>
      <c r="J126" s="61">
        <f t="shared" si="29"/>
        <v>92.804449999999989</v>
      </c>
    </row>
    <row r="127" spans="1:10" s="52" customFormat="1" ht="12.75" customHeight="1" x14ac:dyDescent="0.25">
      <c r="A127" s="178" t="s">
        <v>205</v>
      </c>
      <c r="B127" s="179"/>
      <c r="C127" s="180" t="s">
        <v>206</v>
      </c>
      <c r="D127" s="163">
        <v>-23000</v>
      </c>
      <c r="E127" s="125">
        <v>0</v>
      </c>
      <c r="F127" s="126">
        <v>0</v>
      </c>
      <c r="G127" s="126">
        <v>0</v>
      </c>
      <c r="H127" s="126">
        <v>0</v>
      </c>
      <c r="I127" s="164">
        <f t="shared" si="28"/>
        <v>0</v>
      </c>
      <c r="J127" s="61">
        <f t="shared" si="29"/>
        <v>0</v>
      </c>
    </row>
    <row r="128" spans="1:10" s="52" customFormat="1" x14ac:dyDescent="0.25">
      <c r="A128" s="194" t="s">
        <v>207</v>
      </c>
      <c r="B128" s="173" t="s">
        <v>208</v>
      </c>
      <c r="C128" s="174"/>
      <c r="D128" s="157">
        <f>SUM(D129:D130)</f>
        <v>0</v>
      </c>
      <c r="E128" s="190">
        <f>SUM(E129:E130)</f>
        <v>0</v>
      </c>
      <c r="F128" s="190">
        <f t="shared" ref="F128:H128" si="30">SUM(F129:F130)</f>
        <v>0</v>
      </c>
      <c r="G128" s="190">
        <f t="shared" si="30"/>
        <v>0</v>
      </c>
      <c r="H128" s="190">
        <f t="shared" si="30"/>
        <v>0</v>
      </c>
      <c r="I128" s="160">
        <f>SUM(I129:I130)</f>
        <v>0</v>
      </c>
      <c r="J128" s="61">
        <v>0</v>
      </c>
    </row>
    <row r="129" spans="1:11" s="52" customFormat="1" x14ac:dyDescent="0.25">
      <c r="A129" s="178" t="s">
        <v>209</v>
      </c>
      <c r="B129" s="179"/>
      <c r="C129" s="180" t="s">
        <v>138</v>
      </c>
      <c r="D129" s="163">
        <v>0</v>
      </c>
      <c r="E129" s="125">
        <v>0</v>
      </c>
      <c r="F129" s="126">
        <v>0</v>
      </c>
      <c r="G129" s="126">
        <v>0</v>
      </c>
      <c r="H129" s="126">
        <v>0</v>
      </c>
      <c r="I129" s="164">
        <f>SUM(E129:H129)</f>
        <v>0</v>
      </c>
      <c r="J129" s="61">
        <v>0</v>
      </c>
    </row>
    <row r="130" spans="1:11" s="52" customFormat="1" x14ac:dyDescent="0.25">
      <c r="A130" s="178" t="s">
        <v>210</v>
      </c>
      <c r="B130" s="179"/>
      <c r="C130" s="180" t="s">
        <v>138</v>
      </c>
      <c r="D130" s="163">
        <v>0</v>
      </c>
      <c r="E130" s="125">
        <v>0</v>
      </c>
      <c r="F130" s="126">
        <v>0</v>
      </c>
      <c r="G130" s="126">
        <v>0</v>
      </c>
      <c r="H130" s="126">
        <v>0</v>
      </c>
      <c r="I130" s="164">
        <f>SUM(E130:H130)</f>
        <v>0</v>
      </c>
      <c r="J130" s="61" t="str">
        <f>IFERROR(I130/D130*100,"0")</f>
        <v>0</v>
      </c>
    </row>
    <row r="131" spans="1:11" s="52" customFormat="1" ht="2.1" customHeight="1" x14ac:dyDescent="0.25">
      <c r="A131" s="149"/>
      <c r="B131" s="161"/>
      <c r="C131" s="162"/>
      <c r="D131" s="163"/>
      <c r="E131" s="200"/>
      <c r="F131" s="158"/>
      <c r="G131" s="158"/>
      <c r="H131" s="158"/>
      <c r="I131" s="160"/>
      <c r="J131" s="201"/>
    </row>
    <row r="132" spans="1:11" s="52" customFormat="1" ht="18" customHeight="1" x14ac:dyDescent="0.25">
      <c r="A132" s="44">
        <v>12</v>
      </c>
      <c r="B132" s="183" t="s">
        <v>211</v>
      </c>
      <c r="C132" s="192"/>
      <c r="D132" s="157">
        <f t="shared" ref="D132:I132" si="31">D47+D61+D71+D87+D91+D98</f>
        <v>-23637766.852692205</v>
      </c>
      <c r="E132" s="190">
        <f t="shared" si="31"/>
        <v>-5274087</v>
      </c>
      <c r="F132" s="159">
        <f>F47+F61+F71+F87+F91+F98</f>
        <v>-5731427.0199999986</v>
      </c>
      <c r="G132" s="159">
        <f>G47+G61+G71+G87+G91+G98</f>
        <v>-5742258.4900000012</v>
      </c>
      <c r="H132" s="157">
        <f t="shared" si="31"/>
        <v>-5628078.6099999994</v>
      </c>
      <c r="I132" s="190">
        <f t="shared" si="31"/>
        <v>-22375851.120000005</v>
      </c>
      <c r="J132" s="61">
        <f>I132/D132*100</f>
        <v>94.661442679605429</v>
      </c>
    </row>
    <row r="133" spans="1:11" ht="7.5" customHeight="1" x14ac:dyDescent="0.2">
      <c r="A133" s="202"/>
      <c r="D133" s="203"/>
      <c r="E133" s="203"/>
      <c r="F133" s="203"/>
      <c r="G133" s="158"/>
      <c r="H133" s="158"/>
      <c r="I133" s="158"/>
      <c r="J133" s="204"/>
      <c r="K133" s="5"/>
    </row>
    <row r="134" spans="1:11" s="52" customFormat="1" ht="28.5" customHeight="1" x14ac:dyDescent="0.25">
      <c r="A134" s="172">
        <v>13</v>
      </c>
      <c r="B134" s="205"/>
      <c r="C134" s="206" t="s">
        <v>212</v>
      </c>
      <c r="D134" s="142">
        <v>0</v>
      </c>
      <c r="E134" s="188">
        <f t="shared" ref="E134" si="32">SUM(E135:E138)</f>
        <v>-198620.01</v>
      </c>
      <c r="F134" s="207">
        <f>SUM(F135:F138)</f>
        <v>-359725.04999999993</v>
      </c>
      <c r="G134" s="207">
        <f>SUM(G135:G138)</f>
        <v>-211252.61</v>
      </c>
      <c r="H134" s="207">
        <f>SUM(H135:H138)</f>
        <v>-167993.34999999998</v>
      </c>
      <c r="I134" s="160">
        <f>SUM(I135:I138)</f>
        <v>-937591.02</v>
      </c>
      <c r="J134" s="208" t="str">
        <f>IFERROR(I134/D134*100,"0")</f>
        <v>0</v>
      </c>
    </row>
    <row r="135" spans="1:11" ht="12.75" customHeight="1" x14ac:dyDescent="0.2">
      <c r="A135" s="209" t="s">
        <v>213</v>
      </c>
      <c r="B135" s="210"/>
      <c r="C135" s="62" t="s">
        <v>214</v>
      </c>
      <c r="D135" s="211">
        <v>0</v>
      </c>
      <c r="E135" s="125">
        <v>-109969.87000000001</v>
      </c>
      <c r="F135" s="126">
        <v>-90295.92</v>
      </c>
      <c r="G135" s="126">
        <v>-89719.12</v>
      </c>
      <c r="H135" s="126">
        <v>-68969.349999999991</v>
      </c>
      <c r="I135" s="164">
        <f>SUM(E135:H135)</f>
        <v>-358954.26</v>
      </c>
      <c r="J135" s="208" t="str">
        <f>IFERROR(I135/D135*100,"0")</f>
        <v>0</v>
      </c>
      <c r="K135" s="5"/>
    </row>
    <row r="136" spans="1:11" ht="12.75" customHeight="1" x14ac:dyDescent="0.2">
      <c r="A136" s="209" t="s">
        <v>215</v>
      </c>
      <c r="B136" s="210"/>
      <c r="C136" s="62" t="s">
        <v>216</v>
      </c>
      <c r="D136" s="211">
        <v>0</v>
      </c>
      <c r="E136" s="125">
        <v>93.899999999999807</v>
      </c>
      <c r="F136" s="126">
        <v>-174104.40999999997</v>
      </c>
      <c r="G136" s="126">
        <v>-34194.090000000004</v>
      </c>
      <c r="H136" s="126">
        <v>-14596.700000000004</v>
      </c>
      <c r="I136" s="164">
        <f>SUM(E136:H136)</f>
        <v>-222801.3</v>
      </c>
      <c r="J136" s="208" t="str">
        <f>IFERROR(I136/D136*100,"0")</f>
        <v>0</v>
      </c>
      <c r="K136" s="5"/>
    </row>
    <row r="137" spans="1:11" ht="12.75" customHeight="1" x14ac:dyDescent="0.2">
      <c r="A137" s="212" t="s">
        <v>217</v>
      </c>
      <c r="B137" s="155"/>
      <c r="C137" s="62" t="s">
        <v>218</v>
      </c>
      <c r="D137" s="211">
        <v>0</v>
      </c>
      <c r="E137" s="125">
        <v>-7600.42</v>
      </c>
      <c r="F137" s="126">
        <v>270.5</v>
      </c>
      <c r="G137" s="126">
        <v>-607.39</v>
      </c>
      <c r="H137" s="126">
        <v>206.49</v>
      </c>
      <c r="I137" s="164">
        <f>SUM(E137:H137)</f>
        <v>-7730.8200000000006</v>
      </c>
      <c r="J137" s="208" t="str">
        <f>IFERROR(I137/D137*100,"0")</f>
        <v>0</v>
      </c>
      <c r="K137" s="5"/>
    </row>
    <row r="138" spans="1:11" ht="12.75" customHeight="1" x14ac:dyDescent="0.2">
      <c r="A138" s="212" t="s">
        <v>219</v>
      </c>
      <c r="B138" s="155"/>
      <c r="C138" s="62" t="s">
        <v>220</v>
      </c>
      <c r="D138" s="211">
        <v>0</v>
      </c>
      <c r="E138" s="125">
        <v>-81143.62</v>
      </c>
      <c r="F138" s="126">
        <v>-95595.22</v>
      </c>
      <c r="G138" s="126">
        <v>-86732.01</v>
      </c>
      <c r="H138" s="126">
        <v>-84633.79</v>
      </c>
      <c r="I138" s="164">
        <f>SUM(E138:H138)</f>
        <v>-348104.63999999996</v>
      </c>
      <c r="J138" s="208" t="str">
        <f>IFERROR(I138/D138*100,"0")</f>
        <v>0</v>
      </c>
      <c r="K138" s="5"/>
    </row>
    <row r="139" spans="1:11" ht="8.1" customHeight="1" x14ac:dyDescent="0.2">
      <c r="A139" s="202"/>
      <c r="D139" s="203"/>
      <c r="E139" s="203"/>
      <c r="F139" s="203"/>
      <c r="G139" s="203"/>
      <c r="H139" s="203"/>
      <c r="I139" s="213"/>
      <c r="J139" s="101"/>
      <c r="K139" s="5"/>
    </row>
    <row r="140" spans="1:11" s="52" customFormat="1" ht="18" customHeight="1" x14ac:dyDescent="0.25">
      <c r="A140" s="44">
        <v>14</v>
      </c>
      <c r="B140" s="183" t="s">
        <v>221</v>
      </c>
      <c r="C140" s="184" t="s">
        <v>222</v>
      </c>
      <c r="D140" s="214">
        <f>SUM(D132+D134)</f>
        <v>-23637766.852692205</v>
      </c>
      <c r="E140" s="215">
        <f t="shared" ref="E140:F140" si="33">SUM(E132+E134)</f>
        <v>-5472707.0099999998</v>
      </c>
      <c r="F140" s="215">
        <f t="shared" si="33"/>
        <v>-6091152.0699999984</v>
      </c>
      <c r="G140" s="215">
        <f>SUM(G132+G134)</f>
        <v>-5953511.1000000015</v>
      </c>
      <c r="H140" s="215">
        <f>SUM(H132+H134)</f>
        <v>-5796071.959999999</v>
      </c>
      <c r="I140" s="160">
        <f>I132+I134</f>
        <v>-23313442.140000004</v>
      </c>
      <c r="J140" s="144">
        <f>I140/D140*100</f>
        <v>98.627938439729292</v>
      </c>
    </row>
    <row r="141" spans="1:11" x14ac:dyDescent="0.2">
      <c r="A141" s="216"/>
      <c r="B141" s="156"/>
      <c r="C141" s="156"/>
      <c r="D141" s="217"/>
      <c r="E141" s="217"/>
      <c r="F141" s="218"/>
      <c r="G141" s="218"/>
      <c r="H141" s="218"/>
      <c r="I141" s="219"/>
      <c r="J141" s="204"/>
      <c r="K141" s="5"/>
    </row>
    <row r="142" spans="1:11" s="52" customFormat="1" ht="24.95" customHeight="1" x14ac:dyDescent="0.25">
      <c r="A142" s="220">
        <v>15</v>
      </c>
      <c r="B142" s="166" t="s">
        <v>223</v>
      </c>
      <c r="C142" s="221"/>
      <c r="D142" s="222">
        <f t="shared" ref="D142:I142" si="34">D140+D42</f>
        <v>-2.6922039687633514E-3</v>
      </c>
      <c r="E142" s="188">
        <f t="shared" si="34"/>
        <v>0</v>
      </c>
      <c r="F142" s="207">
        <f t="shared" si="34"/>
        <v>0</v>
      </c>
      <c r="G142" s="207">
        <f>G140+G42</f>
        <v>0</v>
      </c>
      <c r="H142" s="207">
        <f>H140+H42</f>
        <v>0</v>
      </c>
      <c r="I142" s="160">
        <f t="shared" si="34"/>
        <v>0</v>
      </c>
      <c r="J142" s="61"/>
    </row>
    <row r="143" spans="1:11" ht="23.65" customHeight="1" x14ac:dyDescent="0.2">
      <c r="A143" s="202"/>
      <c r="B143" s="223"/>
      <c r="C143" s="223"/>
      <c r="D143" s="224"/>
      <c r="E143" s="224"/>
      <c r="F143" s="224"/>
      <c r="G143" s="225"/>
      <c r="H143" s="225"/>
      <c r="I143" s="225"/>
      <c r="J143" s="226"/>
      <c r="K143" s="226"/>
    </row>
    <row r="144" spans="1:11" s="52" customFormat="1" ht="16.5" customHeight="1" x14ac:dyDescent="0.2">
      <c r="A144" s="227" t="s">
        <v>224</v>
      </c>
      <c r="B144" s="97"/>
      <c r="C144" s="97"/>
      <c r="D144" s="99"/>
      <c r="E144" s="99"/>
      <c r="F144" s="99"/>
      <c r="G144" s="102"/>
      <c r="H144" s="102"/>
      <c r="I144" s="102"/>
      <c r="J144" s="228"/>
      <c r="K144" s="228"/>
    </row>
    <row r="145" spans="1:11" ht="11.25" customHeight="1" x14ac:dyDescent="0.2">
      <c r="A145" s="202"/>
      <c r="B145" s="6"/>
      <c r="C145" s="6"/>
      <c r="D145" s="104"/>
      <c r="E145" s="104"/>
      <c r="F145" s="104"/>
    </row>
    <row r="146" spans="1:11" ht="27" customHeight="1" x14ac:dyDescent="0.2">
      <c r="A146" s="202"/>
      <c r="B146" s="6"/>
      <c r="C146" s="6"/>
      <c r="D146" s="110" t="s">
        <v>12</v>
      </c>
      <c r="E146" s="229" t="s">
        <v>13</v>
      </c>
      <c r="F146" s="38" t="s">
        <v>14</v>
      </c>
      <c r="G146" s="39" t="s">
        <v>15</v>
      </c>
      <c r="H146" s="230" t="s">
        <v>16</v>
      </c>
      <c r="I146" s="229" t="s">
        <v>17</v>
      </c>
      <c r="J146" s="111" t="s">
        <v>18</v>
      </c>
      <c r="K146" s="231"/>
    </row>
    <row r="147" spans="1:11" ht="3" customHeight="1" x14ac:dyDescent="0.2">
      <c r="A147" s="202"/>
      <c r="B147" s="6"/>
      <c r="C147" s="6"/>
      <c r="D147" s="232"/>
      <c r="E147" s="3"/>
      <c r="F147" s="105"/>
      <c r="G147" s="2"/>
      <c r="H147" s="2"/>
      <c r="I147" s="106"/>
      <c r="J147" s="233"/>
      <c r="K147" s="107"/>
    </row>
    <row r="148" spans="1:11" ht="27.95" customHeight="1" x14ac:dyDescent="0.2">
      <c r="A148" s="44">
        <v>16</v>
      </c>
      <c r="B148" s="234" t="s">
        <v>225</v>
      </c>
      <c r="C148" s="235"/>
      <c r="D148" s="236">
        <f>SUM(D151:D157)</f>
        <v>-5000</v>
      </c>
      <c r="E148" s="237">
        <f>SUM(E149:E157)</f>
        <v>2230</v>
      </c>
      <c r="F148" s="237">
        <f>SUM(F149:F157)</f>
        <v>31446.370000000003</v>
      </c>
      <c r="G148" s="237">
        <f>SUM(G149:G157)</f>
        <v>62198.080000000002</v>
      </c>
      <c r="H148" s="237">
        <f>SUM(H149:H157)</f>
        <v>16352.27</v>
      </c>
      <c r="I148" s="238">
        <f t="shared" ref="I148:I157" si="35">SUM(E148:H148)</f>
        <v>112226.72000000002</v>
      </c>
      <c r="J148" s="239"/>
      <c r="K148" s="240"/>
    </row>
    <row r="149" spans="1:11" ht="12.75" customHeight="1" x14ac:dyDescent="0.2">
      <c r="A149" s="212" t="s">
        <v>226</v>
      </c>
      <c r="B149" s="18"/>
      <c r="C149" s="241" t="s">
        <v>227</v>
      </c>
      <c r="D149" s="211">
        <v>0</v>
      </c>
      <c r="E149" s="200">
        <v>0</v>
      </c>
      <c r="F149" s="126">
        <v>13324.7</v>
      </c>
      <c r="G149" s="126">
        <v>820</v>
      </c>
      <c r="H149" s="242">
        <f>472.37+1812.63</f>
        <v>2285</v>
      </c>
      <c r="I149" s="243">
        <f t="shared" si="35"/>
        <v>16429.7</v>
      </c>
      <c r="J149" s="239"/>
      <c r="K149" s="240"/>
    </row>
    <row r="150" spans="1:11" ht="12.75" customHeight="1" x14ac:dyDescent="0.2">
      <c r="A150" s="212" t="s">
        <v>228</v>
      </c>
      <c r="B150" s="244"/>
      <c r="C150" s="245" t="s">
        <v>229</v>
      </c>
      <c r="D150" s="211">
        <v>0</v>
      </c>
      <c r="E150" s="200">
        <v>0</v>
      </c>
      <c r="F150" s="126">
        <v>7600</v>
      </c>
      <c r="G150" s="126">
        <v>24169.25</v>
      </c>
      <c r="H150" s="242">
        <v>0</v>
      </c>
      <c r="I150" s="243">
        <f t="shared" si="35"/>
        <v>31769.25</v>
      </c>
      <c r="J150" s="246"/>
      <c r="K150" s="247"/>
    </row>
    <row r="151" spans="1:11" ht="12.75" customHeight="1" x14ac:dyDescent="0.2">
      <c r="A151" s="212" t="s">
        <v>230</v>
      </c>
      <c r="B151" s="18"/>
      <c r="C151" s="241" t="s">
        <v>231</v>
      </c>
      <c r="D151" s="211">
        <v>0</v>
      </c>
      <c r="E151" s="200">
        <v>2230</v>
      </c>
      <c r="F151" s="126">
        <v>1049.49</v>
      </c>
      <c r="G151" s="126">
        <v>18659.599999999999</v>
      </c>
      <c r="H151" s="242">
        <v>13500.01</v>
      </c>
      <c r="I151" s="243">
        <f t="shared" si="35"/>
        <v>35439.1</v>
      </c>
      <c r="J151" s="239"/>
      <c r="K151" s="240"/>
    </row>
    <row r="152" spans="1:11" ht="12.75" customHeight="1" x14ac:dyDescent="0.2">
      <c r="A152" s="212" t="s">
        <v>232</v>
      </c>
      <c r="B152" s="18"/>
      <c r="C152" s="241" t="s">
        <v>233</v>
      </c>
      <c r="D152" s="211">
        <v>0</v>
      </c>
      <c r="E152" s="200">
        <v>0</v>
      </c>
      <c r="F152" s="126">
        <v>0</v>
      </c>
      <c r="G152" s="126">
        <v>0</v>
      </c>
      <c r="H152" s="242">
        <v>0</v>
      </c>
      <c r="I152" s="243">
        <f t="shared" si="35"/>
        <v>0</v>
      </c>
      <c r="J152" s="246"/>
      <c r="K152" s="247"/>
    </row>
    <row r="153" spans="1:11" ht="12.75" customHeight="1" x14ac:dyDescent="0.2">
      <c r="A153" s="212" t="s">
        <v>234</v>
      </c>
      <c r="B153" s="18"/>
      <c r="C153" s="241" t="s">
        <v>235</v>
      </c>
      <c r="D153" s="211">
        <v>0</v>
      </c>
      <c r="E153" s="200">
        <v>0</v>
      </c>
      <c r="F153" s="126">
        <v>0</v>
      </c>
      <c r="G153" s="126">
        <v>4243.96</v>
      </c>
      <c r="H153" s="242">
        <v>0</v>
      </c>
      <c r="I153" s="243">
        <f t="shared" si="35"/>
        <v>4243.96</v>
      </c>
      <c r="J153" s="246"/>
      <c r="K153" s="247"/>
    </row>
    <row r="154" spans="1:11" ht="12.75" customHeight="1" x14ac:dyDescent="0.2">
      <c r="A154" s="212" t="s">
        <v>236</v>
      </c>
      <c r="B154" s="18"/>
      <c r="C154" s="241" t="s">
        <v>237</v>
      </c>
      <c r="D154" s="211">
        <v>0</v>
      </c>
      <c r="E154" s="200">
        <v>0</v>
      </c>
      <c r="F154" s="126">
        <v>0</v>
      </c>
      <c r="G154" s="126">
        <v>14305.27</v>
      </c>
      <c r="H154" s="242">
        <v>567.26</v>
      </c>
      <c r="I154" s="243">
        <f t="shared" si="35"/>
        <v>14872.53</v>
      </c>
      <c r="J154" s="246"/>
      <c r="K154" s="247"/>
    </row>
    <row r="155" spans="1:11" ht="12.75" customHeight="1" x14ac:dyDescent="0.2">
      <c r="A155" s="212" t="s">
        <v>238</v>
      </c>
      <c r="B155" s="18"/>
      <c r="C155" s="241" t="s">
        <v>239</v>
      </c>
      <c r="D155" s="211">
        <v>-5000</v>
      </c>
      <c r="E155" s="200">
        <v>0</v>
      </c>
      <c r="F155" s="126">
        <v>9472.18</v>
      </c>
      <c r="G155" s="126">
        <v>0</v>
      </c>
      <c r="H155" s="126">
        <v>0</v>
      </c>
      <c r="I155" s="243">
        <f t="shared" si="35"/>
        <v>9472.18</v>
      </c>
      <c r="J155" s="246"/>
      <c r="K155" s="247"/>
    </row>
    <row r="156" spans="1:11" ht="12.75" customHeight="1" x14ac:dyDescent="0.2">
      <c r="A156" s="212" t="s">
        <v>240</v>
      </c>
      <c r="B156" s="18"/>
      <c r="C156" s="241" t="s">
        <v>241</v>
      </c>
      <c r="D156" s="211">
        <v>0</v>
      </c>
      <c r="E156" s="200">
        <v>0</v>
      </c>
      <c r="F156" s="126">
        <v>0</v>
      </c>
      <c r="G156" s="126">
        <v>0</v>
      </c>
      <c r="H156" s="126">
        <v>0</v>
      </c>
      <c r="I156" s="243">
        <f t="shared" si="35"/>
        <v>0</v>
      </c>
      <c r="J156" s="246"/>
      <c r="K156" s="247"/>
    </row>
    <row r="157" spans="1:11" ht="12.75" customHeight="1" x14ac:dyDescent="0.2">
      <c r="A157" s="212" t="s">
        <v>242</v>
      </c>
      <c r="B157" s="18"/>
      <c r="C157" s="241" t="s">
        <v>243</v>
      </c>
      <c r="D157" s="163">
        <v>0</v>
      </c>
      <c r="E157" s="200">
        <v>0</v>
      </c>
      <c r="F157" s="248">
        <v>0</v>
      </c>
      <c r="G157" s="248">
        <v>0</v>
      </c>
      <c r="H157" s="249">
        <v>0</v>
      </c>
      <c r="I157" s="243">
        <f t="shared" si="35"/>
        <v>0</v>
      </c>
      <c r="J157" s="239"/>
      <c r="K157" s="240"/>
    </row>
    <row r="158" spans="1:11" ht="20.100000000000001" customHeight="1" x14ac:dyDescent="0.2">
      <c r="A158" s="202"/>
      <c r="B158" s="6"/>
      <c r="C158" s="6"/>
      <c r="D158" s="104"/>
      <c r="E158" s="104"/>
      <c r="F158" s="104"/>
      <c r="J158" s="250"/>
      <c r="K158" s="250"/>
    </row>
    <row r="159" spans="1:11" ht="27.95" customHeight="1" x14ac:dyDescent="0.2">
      <c r="A159" s="44">
        <v>17</v>
      </c>
      <c r="B159" s="251" t="s">
        <v>244</v>
      </c>
      <c r="C159" s="118"/>
      <c r="D159" s="252">
        <f>SUM(D160:D168)</f>
        <v>0</v>
      </c>
      <c r="E159" s="237">
        <f>SUM(E160:E168)</f>
        <v>0</v>
      </c>
      <c r="F159" s="237">
        <f>SUM(F160:F168)</f>
        <v>0</v>
      </c>
      <c r="G159" s="237">
        <f>SUM(G160:G168)</f>
        <v>0</v>
      </c>
      <c r="H159" s="237">
        <f>SUM(H160:H168)</f>
        <v>0</v>
      </c>
      <c r="I159" s="238"/>
      <c r="J159" s="253"/>
      <c r="K159" s="254"/>
    </row>
    <row r="160" spans="1:11" s="259" customFormat="1" x14ac:dyDescent="0.2">
      <c r="A160" s="212" t="s">
        <v>245</v>
      </c>
      <c r="B160" s="18"/>
      <c r="C160" s="241" t="s">
        <v>227</v>
      </c>
      <c r="D160" s="211">
        <v>0</v>
      </c>
      <c r="E160" s="255">
        <v>0</v>
      </c>
      <c r="F160" s="256">
        <v>0</v>
      </c>
      <c r="G160" s="257">
        <v>0</v>
      </c>
      <c r="H160" s="258">
        <v>0</v>
      </c>
      <c r="I160" s="238"/>
      <c r="J160" s="253"/>
      <c r="K160" s="254"/>
    </row>
    <row r="161" spans="1:11" s="259" customFormat="1" x14ac:dyDescent="0.2">
      <c r="A161" s="212" t="s">
        <v>246</v>
      </c>
      <c r="B161" s="244"/>
      <c r="C161" s="245" t="s">
        <v>229</v>
      </c>
      <c r="D161" s="211">
        <v>0</v>
      </c>
      <c r="E161" s="255">
        <v>0</v>
      </c>
      <c r="F161" s="256">
        <v>0</v>
      </c>
      <c r="G161" s="257">
        <v>0</v>
      </c>
      <c r="H161" s="258">
        <v>0</v>
      </c>
      <c r="I161" s="238"/>
      <c r="J161" s="253"/>
      <c r="K161" s="254"/>
    </row>
    <row r="162" spans="1:11" s="259" customFormat="1" x14ac:dyDescent="0.2">
      <c r="A162" s="212" t="s">
        <v>247</v>
      </c>
      <c r="B162" s="18"/>
      <c r="C162" s="241" t="s">
        <v>231</v>
      </c>
      <c r="D162" s="211">
        <v>0</v>
      </c>
      <c r="E162" s="255">
        <v>0</v>
      </c>
      <c r="F162" s="256">
        <v>0</v>
      </c>
      <c r="G162" s="257">
        <v>0</v>
      </c>
      <c r="H162" s="258">
        <v>0</v>
      </c>
      <c r="I162" s="238"/>
      <c r="J162" s="253"/>
      <c r="K162" s="254"/>
    </row>
    <row r="163" spans="1:11" s="259" customFormat="1" x14ac:dyDescent="0.2">
      <c r="A163" s="212" t="s">
        <v>248</v>
      </c>
      <c r="B163" s="18"/>
      <c r="C163" s="241" t="s">
        <v>233</v>
      </c>
      <c r="D163" s="211">
        <v>0</v>
      </c>
      <c r="E163" s="255">
        <v>0</v>
      </c>
      <c r="F163" s="256">
        <v>0</v>
      </c>
      <c r="G163" s="257">
        <v>0</v>
      </c>
      <c r="H163" s="258">
        <v>0</v>
      </c>
      <c r="I163" s="238"/>
      <c r="J163" s="253"/>
      <c r="K163" s="254"/>
    </row>
    <row r="164" spans="1:11" s="259" customFormat="1" x14ac:dyDescent="0.2">
      <c r="A164" s="212" t="s">
        <v>249</v>
      </c>
      <c r="B164" s="18"/>
      <c r="C164" s="241" t="s">
        <v>250</v>
      </c>
      <c r="D164" s="211">
        <v>0</v>
      </c>
      <c r="E164" s="255">
        <v>0</v>
      </c>
      <c r="F164" s="256">
        <v>0</v>
      </c>
      <c r="G164" s="257">
        <v>0</v>
      </c>
      <c r="H164" s="258">
        <v>0</v>
      </c>
      <c r="I164" s="238"/>
      <c r="J164" s="253"/>
      <c r="K164" s="254"/>
    </row>
    <row r="165" spans="1:11" s="259" customFormat="1" x14ac:dyDescent="0.2">
      <c r="A165" s="212" t="s">
        <v>251</v>
      </c>
      <c r="B165" s="18"/>
      <c r="C165" s="241" t="s">
        <v>237</v>
      </c>
      <c r="D165" s="211">
        <v>0</v>
      </c>
      <c r="E165" s="255">
        <v>0</v>
      </c>
      <c r="F165" s="256">
        <v>0</v>
      </c>
      <c r="G165" s="257">
        <v>0</v>
      </c>
      <c r="H165" s="258">
        <v>0</v>
      </c>
      <c r="I165" s="238"/>
      <c r="J165" s="253"/>
      <c r="K165" s="254"/>
    </row>
    <row r="166" spans="1:11" s="259" customFormat="1" x14ac:dyDescent="0.2">
      <c r="A166" s="212" t="s">
        <v>252</v>
      </c>
      <c r="B166" s="18"/>
      <c r="C166" s="241" t="s">
        <v>239</v>
      </c>
      <c r="D166" s="211">
        <v>0</v>
      </c>
      <c r="E166" s="255">
        <v>0</v>
      </c>
      <c r="F166" s="256">
        <v>0</v>
      </c>
      <c r="G166" s="257">
        <v>0</v>
      </c>
      <c r="H166" s="258">
        <v>0</v>
      </c>
      <c r="I166" s="238"/>
      <c r="J166" s="253"/>
      <c r="K166" s="254"/>
    </row>
    <row r="167" spans="1:11" s="259" customFormat="1" x14ac:dyDescent="0.2">
      <c r="A167" s="212" t="s">
        <v>253</v>
      </c>
      <c r="B167" s="18"/>
      <c r="C167" s="241" t="s">
        <v>241</v>
      </c>
      <c r="D167" s="211">
        <v>0</v>
      </c>
      <c r="E167" s="255">
        <v>0</v>
      </c>
      <c r="F167" s="256">
        <v>0</v>
      </c>
      <c r="G167" s="257">
        <v>0</v>
      </c>
      <c r="H167" s="258">
        <v>0</v>
      </c>
      <c r="I167" s="238"/>
      <c r="J167" s="253"/>
      <c r="K167" s="254"/>
    </row>
    <row r="168" spans="1:11" s="259" customFormat="1" x14ac:dyDescent="0.2">
      <c r="A168" s="212" t="s">
        <v>254</v>
      </c>
      <c r="B168" s="18"/>
      <c r="C168" s="241" t="s">
        <v>243</v>
      </c>
      <c r="D168" s="211">
        <v>0</v>
      </c>
      <c r="E168" s="255">
        <v>0</v>
      </c>
      <c r="F168" s="256">
        <v>0</v>
      </c>
      <c r="G168" s="257">
        <v>0</v>
      </c>
      <c r="H168" s="258">
        <v>0</v>
      </c>
      <c r="I168" s="238"/>
      <c r="J168" s="253"/>
      <c r="K168" s="254"/>
    </row>
    <row r="169" spans="1:11" s="52" customFormat="1" ht="20.100000000000001" customHeight="1" x14ac:dyDescent="0.2">
      <c r="A169" s="202"/>
      <c r="B169" s="145"/>
      <c r="C169" s="145"/>
      <c r="D169" s="146"/>
      <c r="E169" s="146"/>
      <c r="F169" s="146"/>
      <c r="G169" s="102"/>
      <c r="H169" s="102"/>
      <c r="I169" s="102"/>
      <c r="J169" s="260"/>
      <c r="K169" s="260"/>
    </row>
    <row r="170" spans="1:11" ht="27.95" customHeight="1" x14ac:dyDescent="0.2">
      <c r="A170" s="44">
        <v>18</v>
      </c>
      <c r="B170" s="234" t="s">
        <v>255</v>
      </c>
      <c r="C170" s="235" t="s">
        <v>256</v>
      </c>
      <c r="D170" s="142">
        <f>SUM(D171:D179)</f>
        <v>0</v>
      </c>
      <c r="E170" s="158">
        <f>SUM(E171:E179)</f>
        <v>0</v>
      </c>
      <c r="F170" s="159">
        <f>SUM(F171:F179)</f>
        <v>0</v>
      </c>
      <c r="G170" s="159">
        <f>SUM(G171:G179)</f>
        <v>0</v>
      </c>
      <c r="H170" s="159">
        <f>SUM(H171:H179)</f>
        <v>0</v>
      </c>
      <c r="I170" s="238"/>
      <c r="J170" s="111"/>
      <c r="K170" s="231"/>
    </row>
    <row r="171" spans="1:11" s="259" customFormat="1" x14ac:dyDescent="0.2">
      <c r="A171" s="261" t="s">
        <v>257</v>
      </c>
      <c r="B171" s="18"/>
      <c r="C171" s="241" t="s">
        <v>227</v>
      </c>
      <c r="D171" s="163">
        <v>0</v>
      </c>
      <c r="E171" s="262">
        <v>0</v>
      </c>
      <c r="F171" s="262">
        <v>0</v>
      </c>
      <c r="G171" s="257">
        <v>0</v>
      </c>
      <c r="H171" s="249">
        <v>0</v>
      </c>
      <c r="I171" s="238"/>
      <c r="J171" s="239"/>
      <c r="K171" s="240"/>
    </row>
    <row r="172" spans="1:11" s="259" customFormat="1" x14ac:dyDescent="0.2">
      <c r="A172" s="261" t="s">
        <v>258</v>
      </c>
      <c r="B172" s="244"/>
      <c r="C172" s="245" t="s">
        <v>229</v>
      </c>
      <c r="D172" s="163">
        <v>0</v>
      </c>
      <c r="E172" s="237">
        <v>0</v>
      </c>
      <c r="F172" s="257">
        <v>0</v>
      </c>
      <c r="G172" s="257">
        <v>0</v>
      </c>
      <c r="H172" s="249">
        <v>0</v>
      </c>
      <c r="I172" s="238"/>
      <c r="J172" s="239"/>
      <c r="K172" s="240"/>
    </row>
    <row r="173" spans="1:11" s="259" customFormat="1" x14ac:dyDescent="0.2">
      <c r="A173" s="261" t="s">
        <v>259</v>
      </c>
      <c r="B173" s="18"/>
      <c r="C173" s="241" t="s">
        <v>231</v>
      </c>
      <c r="D173" s="163">
        <v>0</v>
      </c>
      <c r="E173" s="262">
        <v>0</v>
      </c>
      <c r="F173" s="257">
        <v>0</v>
      </c>
      <c r="G173" s="257">
        <v>0</v>
      </c>
      <c r="H173" s="249">
        <v>0</v>
      </c>
      <c r="I173" s="238"/>
      <c r="J173" s="239"/>
      <c r="K173" s="240"/>
    </row>
    <row r="174" spans="1:11" s="259" customFormat="1" x14ac:dyDescent="0.2">
      <c r="A174" s="261" t="s">
        <v>260</v>
      </c>
      <c r="B174" s="18"/>
      <c r="C174" s="241" t="s">
        <v>233</v>
      </c>
      <c r="D174" s="163">
        <v>0</v>
      </c>
      <c r="E174" s="262">
        <v>0</v>
      </c>
      <c r="F174" s="257">
        <v>0</v>
      </c>
      <c r="G174" s="257">
        <v>0</v>
      </c>
      <c r="H174" s="249">
        <v>0</v>
      </c>
      <c r="I174" s="238"/>
      <c r="J174" s="239"/>
      <c r="K174" s="240"/>
    </row>
    <row r="175" spans="1:11" s="259" customFormat="1" x14ac:dyDescent="0.2">
      <c r="A175" s="261" t="s">
        <v>261</v>
      </c>
      <c r="B175" s="18"/>
      <c r="C175" s="241" t="s">
        <v>250</v>
      </c>
      <c r="D175" s="163">
        <v>0</v>
      </c>
      <c r="E175" s="237">
        <v>0</v>
      </c>
      <c r="F175" s="257">
        <v>0</v>
      </c>
      <c r="G175" s="257">
        <v>0</v>
      </c>
      <c r="H175" s="249">
        <v>0</v>
      </c>
      <c r="I175" s="238"/>
      <c r="J175" s="239"/>
      <c r="K175" s="240"/>
    </row>
    <row r="176" spans="1:11" s="259" customFormat="1" x14ac:dyDescent="0.2">
      <c r="A176" s="261" t="s">
        <v>262</v>
      </c>
      <c r="B176" s="18"/>
      <c r="C176" s="241" t="s">
        <v>237</v>
      </c>
      <c r="D176" s="163">
        <v>0</v>
      </c>
      <c r="E176" s="237">
        <v>0</v>
      </c>
      <c r="F176" s="257">
        <v>0</v>
      </c>
      <c r="G176" s="257">
        <v>0</v>
      </c>
      <c r="H176" s="249">
        <v>0</v>
      </c>
      <c r="I176" s="238"/>
      <c r="J176" s="239"/>
      <c r="K176" s="240"/>
    </row>
    <row r="177" spans="1:12" s="259" customFormat="1" x14ac:dyDescent="0.2">
      <c r="A177" s="261" t="s">
        <v>263</v>
      </c>
      <c r="B177" s="18"/>
      <c r="C177" s="241" t="s">
        <v>239</v>
      </c>
      <c r="D177" s="163">
        <v>0</v>
      </c>
      <c r="E177" s="237">
        <v>0</v>
      </c>
      <c r="F177" s="257">
        <v>0</v>
      </c>
      <c r="G177" s="257">
        <v>0</v>
      </c>
      <c r="H177" s="249">
        <v>0</v>
      </c>
      <c r="I177" s="238"/>
      <c r="J177" s="239"/>
      <c r="K177" s="240"/>
    </row>
    <row r="178" spans="1:12" s="259" customFormat="1" x14ac:dyDescent="0.2">
      <c r="A178" s="261" t="s">
        <v>264</v>
      </c>
      <c r="B178" s="18"/>
      <c r="C178" s="241" t="s">
        <v>241</v>
      </c>
      <c r="D178" s="163">
        <v>0</v>
      </c>
      <c r="E178" s="237">
        <v>0</v>
      </c>
      <c r="F178" s="257">
        <v>0</v>
      </c>
      <c r="G178" s="257">
        <v>0</v>
      </c>
      <c r="H178" s="249">
        <v>0</v>
      </c>
      <c r="I178" s="238"/>
      <c r="J178" s="239"/>
      <c r="K178" s="240"/>
    </row>
    <row r="179" spans="1:12" s="259" customFormat="1" x14ac:dyDescent="0.2">
      <c r="A179" s="261" t="s">
        <v>265</v>
      </c>
      <c r="B179" s="18"/>
      <c r="C179" s="241" t="s">
        <v>243</v>
      </c>
      <c r="D179" s="163">
        <v>0</v>
      </c>
      <c r="E179" s="237">
        <v>0</v>
      </c>
      <c r="F179" s="257">
        <v>0</v>
      </c>
      <c r="G179" s="257">
        <v>0</v>
      </c>
      <c r="H179" s="258">
        <v>0</v>
      </c>
      <c r="I179" s="238"/>
      <c r="J179" s="239"/>
      <c r="K179" s="240"/>
    </row>
    <row r="180" spans="1:12" ht="24" customHeight="1" x14ac:dyDescent="0.2">
      <c r="A180" s="202"/>
      <c r="D180" s="263"/>
      <c r="E180" s="263"/>
      <c r="F180" s="263"/>
    </row>
    <row r="181" spans="1:12" s="52" customFormat="1" ht="16.5" customHeight="1" x14ac:dyDescent="0.2">
      <c r="A181" s="227" t="s">
        <v>266</v>
      </c>
      <c r="B181" s="97"/>
      <c r="C181" s="97"/>
      <c r="D181" s="99"/>
      <c r="E181" s="99"/>
      <c r="F181" s="99"/>
      <c r="G181" s="102"/>
      <c r="H181" s="102"/>
      <c r="I181" s="102"/>
      <c r="J181" s="228"/>
      <c r="K181" s="228"/>
    </row>
    <row r="182" spans="1:12" s="52" customFormat="1" ht="16.5" customHeight="1" x14ac:dyDescent="0.2">
      <c r="A182" s="227"/>
      <c r="B182" s="97"/>
      <c r="C182" s="97"/>
      <c r="D182" s="99"/>
      <c r="E182" s="99"/>
      <c r="F182" s="99"/>
      <c r="G182" s="102"/>
      <c r="H182" s="102"/>
      <c r="I182" s="102"/>
      <c r="J182" s="228"/>
      <c r="K182" s="228"/>
    </row>
    <row r="183" spans="1:12" ht="11.25" customHeight="1" x14ac:dyDescent="0.2">
      <c r="A183" s="202"/>
      <c r="B183" s="6"/>
      <c r="C183" s="6"/>
      <c r="D183" s="104"/>
      <c r="E183" s="104"/>
      <c r="F183" s="104"/>
    </row>
    <row r="184" spans="1:12" s="43" customFormat="1" ht="27" customHeight="1" x14ac:dyDescent="0.2">
      <c r="A184" s="202"/>
      <c r="B184" s="147" t="s">
        <v>267</v>
      </c>
      <c r="C184" s="148"/>
      <c r="D184" s="110" t="s">
        <v>12</v>
      </c>
      <c r="E184" s="264" t="s">
        <v>13</v>
      </c>
      <c r="F184" s="265" t="s">
        <v>14</v>
      </c>
      <c r="G184" s="39" t="s">
        <v>15</v>
      </c>
      <c r="H184" s="230" t="s">
        <v>16</v>
      </c>
      <c r="I184" s="229" t="s">
        <v>17</v>
      </c>
      <c r="J184" s="111" t="s">
        <v>18</v>
      </c>
      <c r="K184" s="231"/>
    </row>
    <row r="185" spans="1:12" s="259" customFormat="1" ht="15" customHeight="1" x14ac:dyDescent="0.2">
      <c r="A185" s="261" t="s">
        <v>268</v>
      </c>
      <c r="B185" s="266" t="s">
        <v>269</v>
      </c>
      <c r="C185" s="267"/>
      <c r="D185" s="268">
        <v>1907546.7635999999</v>
      </c>
      <c r="E185" s="269">
        <f>D193</f>
        <v>466855.80359999998</v>
      </c>
      <c r="F185" s="270">
        <f>E193</f>
        <v>15257006.333600001</v>
      </c>
      <c r="G185" s="270">
        <f>F193</f>
        <v>10072867.9736</v>
      </c>
      <c r="H185" s="271">
        <f>G193</f>
        <v>4941614.7835999997</v>
      </c>
      <c r="I185" s="272"/>
      <c r="J185" s="273"/>
      <c r="K185" s="254"/>
    </row>
    <row r="186" spans="1:12" s="259" customFormat="1" ht="3" customHeight="1" x14ac:dyDescent="0.2">
      <c r="A186" s="261"/>
      <c r="B186" s="18"/>
      <c r="C186" s="241"/>
      <c r="D186" s="211"/>
      <c r="E186" s="255"/>
      <c r="F186" s="274"/>
      <c r="G186" s="275"/>
      <c r="H186" s="276"/>
      <c r="I186" s="277"/>
      <c r="J186" s="85"/>
      <c r="K186" s="101"/>
    </row>
    <row r="187" spans="1:12" s="259" customFormat="1" ht="15" customHeight="1" x14ac:dyDescent="0.2">
      <c r="A187" s="261" t="s">
        <v>270</v>
      </c>
      <c r="B187" s="18" t="s">
        <v>271</v>
      </c>
      <c r="C187" s="241"/>
      <c r="D187" s="211">
        <v>0</v>
      </c>
      <c r="E187" s="262">
        <v>19607706.260000002</v>
      </c>
      <c r="F187" s="262">
        <v>0</v>
      </c>
      <c r="G187" s="262">
        <f>177616+941</f>
        <v>178557</v>
      </c>
      <c r="H187" s="262">
        <v>946704.46</v>
      </c>
      <c r="I187" s="278"/>
      <c r="J187" s="253"/>
      <c r="K187" s="254"/>
    </row>
    <row r="188" spans="1:12" s="259" customFormat="1" ht="15" customHeight="1" x14ac:dyDescent="0.2">
      <c r="A188" s="261" t="s">
        <v>272</v>
      </c>
      <c r="B188" s="244" t="s">
        <v>273</v>
      </c>
      <c r="C188" s="245"/>
      <c r="D188" s="211">
        <v>-1440690.96</v>
      </c>
      <c r="E188" s="262">
        <f>-5051138.43+238276</f>
        <v>-4812862.43</v>
      </c>
      <c r="F188" s="262">
        <f>-5420798.91+268191.93</f>
        <v>-5152606.9800000004</v>
      </c>
      <c r="G188" s="262">
        <f>-5487651.54+304250.01</f>
        <v>-5183401.53</v>
      </c>
      <c r="H188" s="262">
        <f>-5177907.1+324772.6</f>
        <v>-4853134.5</v>
      </c>
      <c r="I188" s="278"/>
      <c r="J188" s="253"/>
      <c r="K188" s="254"/>
    </row>
    <row r="189" spans="1:12" s="259" customFormat="1" ht="15" customHeight="1" x14ac:dyDescent="0.2">
      <c r="A189" s="212" t="s">
        <v>274</v>
      </c>
      <c r="B189" s="18" t="s">
        <v>275</v>
      </c>
      <c r="C189" s="241"/>
      <c r="D189" s="211">
        <v>0</v>
      </c>
      <c r="E189" s="262">
        <v>-4693.3</v>
      </c>
      <c r="F189" s="262">
        <v>-31531.38</v>
      </c>
      <c r="G189" s="262">
        <v>-126408.66</v>
      </c>
      <c r="H189" s="262">
        <f>-592178.47-H190</f>
        <v>-16364.770000000019</v>
      </c>
      <c r="I189" s="278"/>
      <c r="J189" s="253"/>
      <c r="K189" s="254"/>
    </row>
    <row r="190" spans="1:12" s="259" customFormat="1" ht="15" customHeight="1" x14ac:dyDescent="0.2">
      <c r="A190" s="212" t="s">
        <v>276</v>
      </c>
      <c r="B190" s="279" t="s">
        <v>277</v>
      </c>
      <c r="C190" s="223"/>
      <c r="D190" s="280">
        <v>0</v>
      </c>
      <c r="E190" s="281">
        <v>0</v>
      </c>
      <c r="F190" s="281">
        <v>0</v>
      </c>
      <c r="G190" s="262">
        <v>0</v>
      </c>
      <c r="H190" s="262">
        <v>-575813.69999999995</v>
      </c>
      <c r="I190" s="278"/>
      <c r="J190" s="282"/>
      <c r="K190" s="254"/>
    </row>
    <row r="191" spans="1:12" s="259" customFormat="1" ht="15" customHeight="1" x14ac:dyDescent="0.2">
      <c r="A191" s="283" t="s">
        <v>278</v>
      </c>
      <c r="B191" s="18" t="s">
        <v>279</v>
      </c>
      <c r="C191" s="241"/>
      <c r="D191" s="211">
        <v>-1440690.96</v>
      </c>
      <c r="E191" s="255">
        <f>SUM(E187:E190)</f>
        <v>14790150.530000001</v>
      </c>
      <c r="F191" s="255">
        <f>SUM(F187:F190)</f>
        <v>-5184138.3600000003</v>
      </c>
      <c r="G191" s="262">
        <f>SUM(G187:G190)</f>
        <v>-5131253.1900000004</v>
      </c>
      <c r="H191" s="262">
        <f>SUM(H187:H190)</f>
        <v>-4498608.51</v>
      </c>
      <c r="I191" s="278"/>
      <c r="J191" s="85"/>
      <c r="K191" s="101"/>
    </row>
    <row r="192" spans="1:12" s="259" customFormat="1" ht="6" customHeight="1" x14ac:dyDescent="0.2">
      <c r="A192" s="284"/>
      <c r="B192" s="285"/>
      <c r="C192" s="1"/>
      <c r="D192" s="286"/>
      <c r="E192" s="203"/>
      <c r="F192" s="203"/>
      <c r="G192" s="287"/>
      <c r="H192" s="287"/>
      <c r="I192" s="288"/>
      <c r="J192" s="289"/>
      <c r="K192" s="289"/>
      <c r="L192" s="5"/>
    </row>
    <row r="193" spans="1:14" s="135" customFormat="1" ht="24.95" customHeight="1" x14ac:dyDescent="0.25">
      <c r="A193" s="290" t="s">
        <v>280</v>
      </c>
      <c r="B193" s="131" t="s">
        <v>281</v>
      </c>
      <c r="C193" s="132"/>
      <c r="D193" s="291">
        <f>+D185+D191</f>
        <v>466855.80359999998</v>
      </c>
      <c r="E193" s="292">
        <f>E185+E191</f>
        <v>15257006.333600001</v>
      </c>
      <c r="F193" s="38">
        <f>F185+F191</f>
        <v>10072867.9736</v>
      </c>
      <c r="G193" s="38">
        <f>G185+G191</f>
        <v>4941614.7835999997</v>
      </c>
      <c r="H193" s="293">
        <f>H185+H191</f>
        <v>443006.27359999996</v>
      </c>
      <c r="I193" s="294"/>
      <c r="J193" s="85"/>
      <c r="K193" s="101"/>
    </row>
    <row r="194" spans="1:14" x14ac:dyDescent="0.2">
      <c r="A194" s="202"/>
      <c r="D194" s="104"/>
      <c r="E194" s="104"/>
      <c r="F194" s="104"/>
    </row>
    <row r="195" spans="1:14" s="43" customFormat="1" ht="27" customHeight="1" x14ac:dyDescent="0.25">
      <c r="A195" s="44">
        <v>20</v>
      </c>
      <c r="B195" s="295" t="s">
        <v>282</v>
      </c>
      <c r="C195" s="296"/>
      <c r="D195" s="110" t="s">
        <v>12</v>
      </c>
      <c r="E195" s="229" t="s">
        <v>13</v>
      </c>
      <c r="F195" s="38" t="s">
        <v>14</v>
      </c>
      <c r="G195" s="39" t="s">
        <v>15</v>
      </c>
      <c r="H195" s="230" t="s">
        <v>16</v>
      </c>
      <c r="I195" s="229" t="s">
        <v>17</v>
      </c>
      <c r="J195" s="111" t="s">
        <v>18</v>
      </c>
      <c r="K195" s="231"/>
    </row>
    <row r="196" spans="1:14" s="259" customFormat="1" ht="15" customHeight="1" x14ac:dyDescent="0.2">
      <c r="A196" s="297" t="s">
        <v>283</v>
      </c>
      <c r="B196" s="267" t="s">
        <v>284</v>
      </c>
      <c r="C196" s="267"/>
      <c r="D196" s="268">
        <v>0</v>
      </c>
      <c r="E196" s="298">
        <v>944827.29</v>
      </c>
      <c r="F196" s="257">
        <v>944827.29</v>
      </c>
      <c r="G196" s="257">
        <v>944827.29</v>
      </c>
      <c r="H196" s="299">
        <v>1305708.8400000001</v>
      </c>
      <c r="I196" s="300"/>
      <c r="J196" s="273"/>
      <c r="K196" s="254"/>
    </row>
    <row r="197" spans="1:14" s="259" customFormat="1" ht="15" customHeight="1" x14ac:dyDescent="0.2">
      <c r="A197" s="261" t="s">
        <v>285</v>
      </c>
      <c r="B197" s="241" t="s">
        <v>286</v>
      </c>
      <c r="C197" s="241"/>
      <c r="D197" s="211">
        <v>0</v>
      </c>
      <c r="E197" s="219">
        <v>25062.63</v>
      </c>
      <c r="F197" s="257">
        <v>25062.63</v>
      </c>
      <c r="G197" s="257">
        <v>25062.63</v>
      </c>
      <c r="H197" s="301">
        <v>241056.57</v>
      </c>
      <c r="I197" s="300"/>
      <c r="J197" s="253"/>
      <c r="K197" s="254"/>
    </row>
    <row r="198" spans="1:14" s="259" customFormat="1" ht="15" customHeight="1" x14ac:dyDescent="0.2">
      <c r="A198" s="261" t="s">
        <v>274</v>
      </c>
      <c r="B198" s="18" t="s">
        <v>287</v>
      </c>
      <c r="C198" s="241"/>
      <c r="D198" s="211">
        <v>0</v>
      </c>
      <c r="E198" s="219">
        <v>12971.32</v>
      </c>
      <c r="F198" s="257">
        <v>21805.33</v>
      </c>
      <c r="G198" s="262">
        <v>35645.58</v>
      </c>
      <c r="H198" s="301">
        <v>40437.629999999997</v>
      </c>
      <c r="I198" s="302"/>
      <c r="J198" s="253"/>
      <c r="K198" s="254"/>
    </row>
    <row r="199" spans="1:14" s="259" customFormat="1" ht="15" customHeight="1" x14ac:dyDescent="0.2">
      <c r="A199" s="261" t="s">
        <v>288</v>
      </c>
      <c r="B199" s="241" t="s">
        <v>289</v>
      </c>
      <c r="C199" s="245"/>
      <c r="D199" s="211">
        <v>0</v>
      </c>
      <c r="E199" s="219">
        <v>429263.62</v>
      </c>
      <c r="F199" s="257">
        <v>123928.3</v>
      </c>
      <c r="G199" s="262">
        <v>406247.62</v>
      </c>
      <c r="H199" s="301">
        <v>353630.54</v>
      </c>
      <c r="I199" s="300"/>
      <c r="J199" s="253"/>
      <c r="K199" s="254"/>
    </row>
    <row r="200" spans="1:14" s="259" customFormat="1" ht="15" customHeight="1" x14ac:dyDescent="0.2">
      <c r="A200" s="261" t="s">
        <v>290</v>
      </c>
      <c r="B200" s="241" t="s">
        <v>291</v>
      </c>
      <c r="C200" s="241"/>
      <c r="D200" s="211">
        <v>0</v>
      </c>
      <c r="E200" s="262">
        <v>0</v>
      </c>
      <c r="F200" s="262">
        <v>12696.6</v>
      </c>
      <c r="G200" s="262">
        <v>0</v>
      </c>
      <c r="H200" s="271">
        <v>0</v>
      </c>
      <c r="I200" s="300"/>
      <c r="J200" s="253"/>
      <c r="K200" s="254"/>
    </row>
    <row r="201" spans="1:14" s="259" customFormat="1" ht="15" customHeight="1" x14ac:dyDescent="0.2">
      <c r="A201" s="261" t="s">
        <v>292</v>
      </c>
      <c r="B201" s="241" t="s">
        <v>293</v>
      </c>
      <c r="C201" s="241"/>
      <c r="D201" s="211"/>
      <c r="E201" s="237"/>
      <c r="F201" s="237"/>
      <c r="G201" s="237"/>
      <c r="H201" s="303"/>
      <c r="I201" s="300"/>
      <c r="J201" s="253"/>
      <c r="K201" s="254"/>
    </row>
    <row r="202" spans="1:14" s="259" customFormat="1" ht="15" customHeight="1" x14ac:dyDescent="0.2">
      <c r="A202" s="261" t="s">
        <v>294</v>
      </c>
      <c r="B202" s="241" t="s">
        <v>293</v>
      </c>
      <c r="C202" s="241"/>
      <c r="D202" s="211"/>
      <c r="E202" s="237"/>
      <c r="F202" s="237"/>
      <c r="G202" s="237"/>
      <c r="H202" s="303"/>
      <c r="I202" s="300"/>
      <c r="J202" s="253"/>
      <c r="K202" s="254"/>
    </row>
    <row r="203" spans="1:14" s="259" customFormat="1" ht="15" customHeight="1" x14ac:dyDescent="0.2">
      <c r="A203" s="304"/>
      <c r="B203" s="1"/>
      <c r="C203" s="1"/>
      <c r="D203" s="203"/>
      <c r="E203" s="203"/>
      <c r="F203" s="203"/>
      <c r="G203" s="305"/>
      <c r="H203" s="305"/>
      <c r="I203" s="305"/>
      <c r="J203" s="306"/>
      <c r="K203" s="306"/>
      <c r="L203" s="5"/>
      <c r="M203" s="5"/>
      <c r="N203" s="5"/>
    </row>
    <row r="204" spans="1:14" s="259" customFormat="1" ht="15" customHeight="1" x14ac:dyDescent="0.2">
      <c r="A204" s="304" t="s">
        <v>295</v>
      </c>
      <c r="B204" s="1"/>
      <c r="C204" s="1"/>
      <c r="D204" s="203"/>
      <c r="E204" s="203"/>
      <c r="F204" s="203"/>
      <c r="G204" s="305"/>
      <c r="H204" s="305"/>
      <c r="I204" s="305"/>
      <c r="J204" s="306"/>
      <c r="K204" s="306"/>
      <c r="L204" s="5"/>
      <c r="M204" s="5"/>
      <c r="N204" s="5"/>
    </row>
    <row r="205" spans="1:14" s="259" customFormat="1" ht="15" customHeight="1" x14ac:dyDescent="0.2">
      <c r="A205" s="304" t="s">
        <v>296</v>
      </c>
      <c r="B205" s="1"/>
      <c r="C205" s="1"/>
      <c r="D205" s="203"/>
      <c r="E205" s="203"/>
      <c r="F205" s="203"/>
      <c r="G205" s="305"/>
      <c r="H205" s="305"/>
      <c r="I205" s="305"/>
      <c r="J205" s="306"/>
      <c r="K205" s="306"/>
      <c r="L205" s="5"/>
      <c r="M205" s="5"/>
      <c r="N205" s="5"/>
    </row>
    <row r="206" spans="1:14" s="259" customFormat="1" ht="26.25" customHeight="1" x14ac:dyDescent="0.2">
      <c r="A206" s="307" t="s">
        <v>297</v>
      </c>
      <c r="B206" s="307"/>
      <c r="C206" s="307"/>
      <c r="D206" s="307"/>
      <c r="E206" s="307"/>
      <c r="F206" s="307"/>
      <c r="G206" s="307"/>
      <c r="H206" s="307"/>
      <c r="I206" s="307"/>
      <c r="J206" s="307"/>
      <c r="K206" s="306"/>
      <c r="L206" s="5"/>
      <c r="M206" s="5"/>
      <c r="N206" s="5"/>
    </row>
    <row r="207" spans="1:14" s="259" customFormat="1" x14ac:dyDescent="0.2">
      <c r="A207" s="308" t="s">
        <v>298</v>
      </c>
      <c r="B207" s="308"/>
      <c r="C207" s="308"/>
      <c r="D207" s="308"/>
      <c r="E207" s="308"/>
      <c r="F207" s="308"/>
      <c r="G207" s="308"/>
      <c r="H207" s="308"/>
      <c r="I207" s="308"/>
      <c r="J207" s="308"/>
      <c r="K207" s="306"/>
      <c r="L207" s="5"/>
      <c r="M207" s="5"/>
      <c r="N207" s="5"/>
    </row>
    <row r="208" spans="1:14" s="259" customFormat="1" ht="25.5" customHeight="1" x14ac:dyDescent="0.2">
      <c r="A208" s="307" t="s">
        <v>299</v>
      </c>
      <c r="B208" s="307"/>
      <c r="C208" s="307"/>
      <c r="D208" s="307"/>
      <c r="E208" s="307"/>
      <c r="F208" s="307"/>
      <c r="G208" s="307"/>
      <c r="H208" s="307"/>
      <c r="I208" s="307"/>
      <c r="J208" s="307"/>
      <c r="K208" s="306"/>
      <c r="L208" s="5"/>
      <c r="M208" s="5"/>
      <c r="N208" s="5"/>
    </row>
    <row r="209" spans="1:14" s="259" customFormat="1" x14ac:dyDescent="0.2">
      <c r="A209" s="308" t="s">
        <v>300</v>
      </c>
      <c r="B209" s="308"/>
      <c r="C209" s="308"/>
      <c r="D209" s="308"/>
      <c r="E209" s="308"/>
      <c r="F209" s="308"/>
      <c r="G209" s="308"/>
      <c r="H209" s="308"/>
      <c r="I209" s="308"/>
      <c r="J209" s="308"/>
      <c r="K209" s="306"/>
      <c r="L209" s="5"/>
      <c r="M209" s="5"/>
      <c r="N209" s="5"/>
    </row>
    <row r="210" spans="1:14" s="259" customFormat="1" ht="27" customHeight="1" x14ac:dyDescent="0.2">
      <c r="A210" s="307" t="s">
        <v>301</v>
      </c>
      <c r="B210" s="307"/>
      <c r="C210" s="307"/>
      <c r="D210" s="307"/>
      <c r="E210" s="307"/>
      <c r="F210" s="307"/>
      <c r="G210" s="307"/>
      <c r="H210" s="307"/>
      <c r="I210" s="307"/>
      <c r="J210" s="307"/>
      <c r="K210" s="306"/>
      <c r="L210" s="5"/>
      <c r="M210" s="5"/>
      <c r="N210" s="5"/>
    </row>
    <row r="211" spans="1:14" s="259" customFormat="1" x14ac:dyDescent="0.2">
      <c r="A211" s="308" t="s">
        <v>302</v>
      </c>
      <c r="B211" s="308"/>
      <c r="C211" s="308"/>
      <c r="D211" s="308"/>
      <c r="E211" s="308"/>
      <c r="F211" s="308"/>
      <c r="G211" s="308"/>
      <c r="H211" s="308"/>
      <c r="I211" s="308"/>
      <c r="J211" s="308"/>
      <c r="K211" s="306"/>
      <c r="L211" s="5"/>
      <c r="M211" s="5"/>
      <c r="N211" s="5"/>
    </row>
    <row r="212" spans="1:14" s="259" customFormat="1" ht="26.25" customHeight="1" x14ac:dyDescent="0.2">
      <c r="A212" s="307" t="s">
        <v>303</v>
      </c>
      <c r="B212" s="307"/>
      <c r="C212" s="307"/>
      <c r="D212" s="307"/>
      <c r="E212" s="307"/>
      <c r="F212" s="307"/>
      <c r="G212" s="307"/>
      <c r="H212" s="307"/>
      <c r="I212" s="307"/>
      <c r="J212" s="307"/>
      <c r="K212" s="306"/>
      <c r="L212" s="5"/>
      <c r="M212" s="5"/>
      <c r="N212" s="5"/>
    </row>
    <row r="213" spans="1:14" s="259" customFormat="1" x14ac:dyDescent="0.2">
      <c r="A213" s="308" t="s">
        <v>304</v>
      </c>
      <c r="B213" s="308"/>
      <c r="C213" s="308"/>
      <c r="D213" s="308"/>
      <c r="E213" s="308"/>
      <c r="F213" s="308"/>
      <c r="G213" s="308"/>
      <c r="H213" s="308"/>
      <c r="I213" s="308"/>
      <c r="J213" s="308"/>
      <c r="K213" s="306"/>
      <c r="L213" s="5"/>
      <c r="M213" s="5"/>
      <c r="N213" s="5"/>
    </row>
    <row r="214" spans="1:14" s="259" customFormat="1" ht="15" customHeight="1" x14ac:dyDescent="0.2">
      <c r="A214" s="304" t="s">
        <v>305</v>
      </c>
      <c r="B214" s="1"/>
      <c r="C214" s="1"/>
      <c r="D214" s="203"/>
      <c r="E214" s="203"/>
      <c r="F214" s="203"/>
      <c r="G214" s="305"/>
      <c r="H214" s="305"/>
      <c r="I214" s="305"/>
      <c r="J214" s="306"/>
      <c r="K214" s="306"/>
      <c r="L214" s="5"/>
      <c r="M214" s="5"/>
      <c r="N214" s="5"/>
    </row>
    <row r="215" spans="1:14" x14ac:dyDescent="0.2">
      <c r="A215" s="202"/>
    </row>
    <row r="216" spans="1:14" x14ac:dyDescent="0.2">
      <c r="A216" s="309" t="s">
        <v>306</v>
      </c>
    </row>
    <row r="217" spans="1:14" x14ac:dyDescent="0.2">
      <c r="A217" s="309"/>
    </row>
    <row r="218" spans="1:14" x14ac:dyDescent="0.2">
      <c r="A218" s="309"/>
    </row>
    <row r="219" spans="1:14" x14ac:dyDescent="0.2">
      <c r="A219" s="310"/>
    </row>
    <row r="220" spans="1:14" x14ac:dyDescent="0.2">
      <c r="A220" s="310" t="s">
        <v>307</v>
      </c>
      <c r="D220" s="33" t="s">
        <v>308</v>
      </c>
    </row>
    <row r="221" spans="1:14" x14ac:dyDescent="0.2">
      <c r="A221" s="310" t="s">
        <v>309</v>
      </c>
      <c r="D221" s="33" t="s">
        <v>310</v>
      </c>
    </row>
    <row r="222" spans="1:14" x14ac:dyDescent="0.2">
      <c r="A222" s="202"/>
    </row>
    <row r="223" spans="1:14" x14ac:dyDescent="0.2">
      <c r="A223" s="202"/>
    </row>
    <row r="224" spans="1:14" x14ac:dyDescent="0.2">
      <c r="A224" s="202"/>
    </row>
    <row r="225" spans="1:1" x14ac:dyDescent="0.2">
      <c r="A225" s="202"/>
    </row>
    <row r="226" spans="1:1" x14ac:dyDescent="0.2">
      <c r="A226" s="202"/>
    </row>
  </sheetData>
  <mergeCells count="30">
    <mergeCell ref="A208:J208"/>
    <mergeCell ref="A209:J209"/>
    <mergeCell ref="A210:J210"/>
    <mergeCell ref="A211:J211"/>
    <mergeCell ref="A212:J212"/>
    <mergeCell ref="A213:J213"/>
    <mergeCell ref="B142:C142"/>
    <mergeCell ref="B148:C148"/>
    <mergeCell ref="B159:C159"/>
    <mergeCell ref="B170:C170"/>
    <mergeCell ref="A206:J206"/>
    <mergeCell ref="A207:J207"/>
    <mergeCell ref="B104:C104"/>
    <mergeCell ref="B109:C109"/>
    <mergeCell ref="B118:C118"/>
    <mergeCell ref="B128:C128"/>
    <mergeCell ref="B132:C132"/>
    <mergeCell ref="B140:C140"/>
    <mergeCell ref="B41:C41"/>
    <mergeCell ref="B47:C47"/>
    <mergeCell ref="B61:C61"/>
    <mergeCell ref="B87:C87"/>
    <mergeCell ref="B91:C91"/>
    <mergeCell ref="B99:C99"/>
    <mergeCell ref="A11:J11"/>
    <mergeCell ref="B15:C15"/>
    <mergeCell ref="B16:C16"/>
    <mergeCell ref="B35:C35"/>
    <mergeCell ref="B36:C36"/>
    <mergeCell ref="B37:C37"/>
  </mergeCells>
  <pageMargins left="0.43307086614173229" right="0.28000000000000003" top="0.31496062992125984" bottom="0.33" header="0.31496062992125984" footer="0.43"/>
  <pageSetup paperSize="9" scale="83" orientation="landscape" r:id="rId1"/>
  <rowBreaks count="2" manualBreakCount="2">
    <brk id="157" max="9" man="1"/>
    <brk id="193" max="9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8AC82-3A4D-427B-A8EE-8E7C1194951D}">
  <sheetPr>
    <tabColor theme="4" tint="-0.249977111117893"/>
  </sheetPr>
  <dimension ref="A1:N212"/>
  <sheetViews>
    <sheetView showGridLines="0" view="pageBreakPreview" topLeftCell="A172" zoomScaleNormal="100" zoomScaleSheetLayoutView="100" zoomScalePageLayoutView="72" workbookViewId="0">
      <selection activeCell="H148" sqref="H148"/>
    </sheetView>
  </sheetViews>
  <sheetFormatPr defaultColWidth="9.140625" defaultRowHeight="12.75" x14ac:dyDescent="0.2"/>
  <cols>
    <col min="1" max="1" width="6" style="1" customWidth="1"/>
    <col min="2" max="2" width="5.7109375" style="1" customWidth="1"/>
    <col min="3" max="3" width="52.85546875" style="1" customWidth="1"/>
    <col min="4" max="4" width="13.28515625" style="2" customWidth="1"/>
    <col min="5" max="5" width="15" style="2" customWidth="1"/>
    <col min="6" max="6" width="15.42578125" style="2" customWidth="1"/>
    <col min="7" max="7" width="14.140625" style="3" customWidth="1"/>
    <col min="8" max="8" width="13.85546875" style="3" bestFit="1" customWidth="1"/>
    <col min="9" max="9" width="13.140625" style="3" customWidth="1"/>
    <col min="10" max="11" width="13.5703125" style="4" customWidth="1"/>
    <col min="12" max="16384" width="9.140625" style="5"/>
  </cols>
  <sheetData>
    <row r="1" spans="1:11" ht="12" customHeight="1" x14ac:dyDescent="0.2"/>
    <row r="2" spans="1:11" ht="12" customHeight="1" x14ac:dyDescent="0.2"/>
    <row r="3" spans="1:11" ht="12" customHeight="1" x14ac:dyDescent="0.2"/>
    <row r="4" spans="1:11" ht="12" customHeight="1" x14ac:dyDescent="0.2"/>
    <row r="5" spans="1:11" ht="15" customHeight="1" x14ac:dyDescent="0.2">
      <c r="A5" s="6" t="s">
        <v>0</v>
      </c>
      <c r="D5" s="7" t="s">
        <v>1</v>
      </c>
      <c r="E5" s="8"/>
      <c r="F5" s="9" t="s">
        <v>2</v>
      </c>
      <c r="G5" s="10" t="s">
        <v>3</v>
      </c>
      <c r="I5" s="9"/>
      <c r="J5" s="9"/>
      <c r="K5" s="11"/>
    </row>
    <row r="6" spans="1:11" ht="2.1" customHeight="1" x14ac:dyDescent="0.2">
      <c r="A6" s="6"/>
      <c r="D6" s="12"/>
      <c r="E6" s="13"/>
      <c r="F6" s="3"/>
      <c r="G6" s="14"/>
      <c r="K6" s="15"/>
    </row>
    <row r="7" spans="1:11" ht="15" customHeight="1" x14ac:dyDescent="0.2">
      <c r="A7" s="16" t="s">
        <v>4</v>
      </c>
      <c r="B7" s="17"/>
      <c r="C7" s="18"/>
      <c r="D7" s="19"/>
      <c r="F7" s="9" t="s">
        <v>5</v>
      </c>
      <c r="G7" s="20" t="s">
        <v>311</v>
      </c>
      <c r="H7" s="21"/>
      <c r="I7" s="22"/>
      <c r="J7" s="23"/>
      <c r="K7" s="11"/>
    </row>
    <row r="8" spans="1:11" ht="2.1" customHeight="1" x14ac:dyDescent="0.2">
      <c r="A8" s="9"/>
      <c r="D8" s="19"/>
    </row>
    <row r="9" spans="1:11" ht="15" customHeight="1" x14ac:dyDescent="0.2">
      <c r="A9" s="9" t="s">
        <v>7</v>
      </c>
      <c r="D9" s="24" t="s">
        <v>8</v>
      </c>
      <c r="E9" s="25"/>
      <c r="F9" s="25"/>
    </row>
    <row r="10" spans="1:11" ht="5.0999999999999996" customHeight="1" x14ac:dyDescent="0.2"/>
    <row r="11" spans="1:11" s="28" customFormat="1" ht="20.100000000000001" customHeight="1" x14ac:dyDescent="0.25">
      <c r="A11" s="26" t="s">
        <v>9</v>
      </c>
      <c r="B11" s="26"/>
      <c r="C11" s="26"/>
      <c r="D11" s="26"/>
      <c r="E11" s="26"/>
      <c r="F11" s="26"/>
      <c r="G11" s="26"/>
      <c r="H11" s="26"/>
      <c r="I11" s="26"/>
      <c r="J11" s="26"/>
      <c r="K11" s="27"/>
    </row>
    <row r="12" spans="1:11" s="28" customFormat="1" ht="15" customHeight="1" x14ac:dyDescent="0.25">
      <c r="A12" s="29"/>
      <c r="B12" s="29"/>
      <c r="C12" s="29"/>
      <c r="D12" s="30"/>
      <c r="E12" s="30"/>
      <c r="F12" s="30"/>
      <c r="G12" s="31"/>
      <c r="H12" s="31"/>
      <c r="I12" s="31"/>
      <c r="J12" s="29"/>
      <c r="K12" s="29"/>
    </row>
    <row r="13" spans="1:11" ht="13.5" customHeight="1" x14ac:dyDescent="0.2">
      <c r="A13" s="32" t="s">
        <v>10</v>
      </c>
      <c r="D13" s="33"/>
      <c r="E13" s="33"/>
      <c r="F13" s="33"/>
    </row>
    <row r="14" spans="1:11" ht="15" customHeight="1" x14ac:dyDescent="0.2">
      <c r="A14" s="32"/>
      <c r="D14" s="33"/>
      <c r="E14" s="33"/>
      <c r="F14" s="33"/>
    </row>
    <row r="15" spans="1:11" s="43" customFormat="1" ht="27" customHeight="1" x14ac:dyDescent="0.2">
      <c r="A15" s="1"/>
      <c r="B15" s="34" t="s">
        <v>11</v>
      </c>
      <c r="C15" s="35"/>
      <c r="D15" s="36" t="s">
        <v>12</v>
      </c>
      <c r="E15" s="37" t="s">
        <v>13</v>
      </c>
      <c r="F15" s="38" t="s">
        <v>14</v>
      </c>
      <c r="G15" s="39" t="s">
        <v>15</v>
      </c>
      <c r="H15" s="40" t="s">
        <v>16</v>
      </c>
      <c r="I15" s="41" t="s">
        <v>17</v>
      </c>
      <c r="J15" s="42" t="s">
        <v>18</v>
      </c>
    </row>
    <row r="16" spans="1:11" s="52" customFormat="1" ht="15" customHeight="1" x14ac:dyDescent="0.25">
      <c r="A16" s="44">
        <v>1</v>
      </c>
      <c r="B16" s="45" t="s">
        <v>19</v>
      </c>
      <c r="C16" s="46"/>
      <c r="D16" s="47"/>
      <c r="E16" s="48"/>
      <c r="F16" s="49"/>
      <c r="G16" s="49"/>
      <c r="H16" s="49"/>
      <c r="I16" s="50"/>
      <c r="J16" s="51"/>
    </row>
    <row r="17" spans="1:11" s="52" customFormat="1" ht="15" customHeight="1" x14ac:dyDescent="0.25">
      <c r="A17" s="53" t="s">
        <v>20</v>
      </c>
      <c r="B17" s="54"/>
      <c r="C17" s="55" t="s">
        <v>21</v>
      </c>
      <c r="D17" s="56">
        <v>0</v>
      </c>
      <c r="E17" s="57">
        <v>0</v>
      </c>
      <c r="F17" s="58">
        <v>0</v>
      </c>
      <c r="G17" s="58">
        <v>0</v>
      </c>
      <c r="H17" s="58">
        <v>0</v>
      </c>
      <c r="I17" s="60">
        <f>SUM(E17:H17)</f>
        <v>0</v>
      </c>
      <c r="J17" s="61">
        <v>0</v>
      </c>
    </row>
    <row r="18" spans="1:11" s="52" customFormat="1" ht="15" customHeight="1" x14ac:dyDescent="0.25">
      <c r="A18" s="53" t="s">
        <v>28</v>
      </c>
      <c r="B18" s="54"/>
      <c r="C18" s="55" t="s">
        <v>29</v>
      </c>
      <c r="D18" s="311">
        <f>SUM(D19:D21)</f>
        <v>0</v>
      </c>
      <c r="E18" s="57">
        <f>SUM(E19:E21)</f>
        <v>0</v>
      </c>
      <c r="F18" s="58">
        <f t="shared" ref="F18:H18" si="0">SUM(F19:F21)</f>
        <v>0</v>
      </c>
      <c r="G18" s="58">
        <f t="shared" si="0"/>
        <v>0</v>
      </c>
      <c r="H18" s="57">
        <f t="shared" si="0"/>
        <v>0</v>
      </c>
      <c r="I18" s="60">
        <f>SUM(I19:I21)</f>
        <v>0</v>
      </c>
      <c r="J18" s="61" t="str">
        <f>IFERROR(I18/D18*100,"0")</f>
        <v>0</v>
      </c>
    </row>
    <row r="19" spans="1:11" s="52" customFormat="1" ht="15" customHeight="1" x14ac:dyDescent="0.25">
      <c r="A19" s="53" t="s">
        <v>30</v>
      </c>
      <c r="B19" s="71"/>
      <c r="C19" s="62" t="s">
        <v>31</v>
      </c>
      <c r="D19" s="165">
        <v>0</v>
      </c>
      <c r="E19" s="73">
        <v>0</v>
      </c>
      <c r="F19" s="74">
        <v>0</v>
      </c>
      <c r="G19" s="74">
        <v>0</v>
      </c>
      <c r="H19" s="73">
        <v>0</v>
      </c>
      <c r="I19" s="60">
        <f>SUM(E19:H19)</f>
        <v>0</v>
      </c>
      <c r="J19" s="61" t="str">
        <f>IFERROR(I19/D19*100,"0")</f>
        <v>0</v>
      </c>
    </row>
    <row r="20" spans="1:11" s="52" customFormat="1" ht="15" customHeight="1" x14ac:dyDescent="0.25">
      <c r="A20" s="53" t="s">
        <v>32</v>
      </c>
      <c r="B20" s="71"/>
      <c r="C20" s="62" t="s">
        <v>33</v>
      </c>
      <c r="D20" s="165">
        <v>0</v>
      </c>
      <c r="E20" s="73">
        <v>0</v>
      </c>
      <c r="F20" s="74">
        <v>0</v>
      </c>
      <c r="G20" s="74">
        <v>0</v>
      </c>
      <c r="H20" s="73">
        <v>0</v>
      </c>
      <c r="I20" s="60">
        <f>SUM(E20:H20)</f>
        <v>0</v>
      </c>
      <c r="J20" s="61" t="str">
        <f>IFERROR(I20/D20*100,"0")</f>
        <v>0</v>
      </c>
    </row>
    <row r="21" spans="1:11" s="52" customFormat="1" ht="24.75" customHeight="1" x14ac:dyDescent="0.25">
      <c r="A21" s="53" t="s">
        <v>34</v>
      </c>
      <c r="B21" s="71"/>
      <c r="C21" s="62" t="s">
        <v>35</v>
      </c>
      <c r="D21" s="76">
        <v>0</v>
      </c>
      <c r="E21" s="73">
        <v>0</v>
      </c>
      <c r="F21" s="74">
        <v>0</v>
      </c>
      <c r="G21" s="74">
        <v>0</v>
      </c>
      <c r="H21" s="73">
        <v>0</v>
      </c>
      <c r="I21" s="60">
        <f>SUM(E21:H21)</f>
        <v>0</v>
      </c>
      <c r="J21" s="61" t="str">
        <f>IFERROR(I21/D21*100, "0")</f>
        <v>0</v>
      </c>
    </row>
    <row r="22" spans="1:11" s="52" customFormat="1" ht="15" customHeight="1" x14ac:dyDescent="0.25">
      <c r="A22" s="53" t="s">
        <v>36</v>
      </c>
      <c r="B22" s="77"/>
      <c r="C22" s="78" t="s">
        <v>37</v>
      </c>
      <c r="D22" s="79">
        <f>D17+D18</f>
        <v>0</v>
      </c>
      <c r="E22" s="80">
        <f>E17-E18</f>
        <v>0</v>
      </c>
      <c r="F22" s="81">
        <f>F17-F18</f>
        <v>0</v>
      </c>
      <c r="G22" s="81">
        <f>G17-G18</f>
        <v>0</v>
      </c>
      <c r="H22" s="80">
        <f>H17-H18</f>
        <v>0</v>
      </c>
      <c r="I22" s="60">
        <f>I17+I18</f>
        <v>0</v>
      </c>
      <c r="J22" s="61">
        <v>0</v>
      </c>
    </row>
    <row r="23" spans="1:11" s="52" customFormat="1" ht="15" customHeight="1" x14ac:dyDescent="0.25">
      <c r="A23" s="53"/>
      <c r="B23" s="77"/>
      <c r="C23" s="82"/>
      <c r="D23" s="83"/>
      <c r="E23" s="80"/>
      <c r="F23" s="84"/>
      <c r="G23" s="84"/>
      <c r="H23" s="84"/>
      <c r="I23" s="60"/>
      <c r="J23" s="85"/>
    </row>
    <row r="24" spans="1:11" s="52" customFormat="1" ht="15" customHeight="1" x14ac:dyDescent="0.25">
      <c r="A24" s="44">
        <v>2</v>
      </c>
      <c r="B24" s="86" t="s">
        <v>38</v>
      </c>
      <c r="C24" s="87"/>
      <c r="D24" s="83">
        <v>0</v>
      </c>
      <c r="E24" s="80">
        <v>0</v>
      </c>
      <c r="F24" s="84">
        <v>0</v>
      </c>
      <c r="G24" s="84">
        <v>0</v>
      </c>
      <c r="H24" s="84"/>
      <c r="I24" s="60">
        <f>SUM(E24:H24)</f>
        <v>0</v>
      </c>
      <c r="J24" s="61">
        <v>0</v>
      </c>
    </row>
    <row r="25" spans="1:11" s="52" customFormat="1" ht="15" customHeight="1" x14ac:dyDescent="0.25">
      <c r="A25" s="53"/>
      <c r="B25" s="77"/>
      <c r="C25" s="82"/>
      <c r="D25" s="83"/>
      <c r="E25" s="80"/>
      <c r="F25" s="84"/>
      <c r="G25" s="84"/>
      <c r="H25" s="84"/>
      <c r="I25" s="60"/>
      <c r="J25" s="85"/>
    </row>
    <row r="26" spans="1:11" s="52" customFormat="1" ht="15" customHeight="1" x14ac:dyDescent="0.25">
      <c r="A26" s="88">
        <v>3</v>
      </c>
      <c r="B26" s="77" t="s">
        <v>39</v>
      </c>
      <c r="C26" s="82"/>
      <c r="D26" s="83">
        <v>0</v>
      </c>
      <c r="E26" s="80">
        <f t="shared" ref="E26:F26" si="1">SUM(E27:E28)</f>
        <v>0</v>
      </c>
      <c r="F26" s="81">
        <f t="shared" si="1"/>
        <v>0</v>
      </c>
      <c r="G26" s="81"/>
      <c r="H26" s="80"/>
      <c r="I26" s="60">
        <f>SUM(I27:I28)</f>
        <v>0</v>
      </c>
      <c r="J26" s="61" t="str">
        <f>IFERROR(I26/D26*100,"0")</f>
        <v>0</v>
      </c>
    </row>
    <row r="27" spans="1:11" s="52" customFormat="1" ht="15" customHeight="1" x14ac:dyDescent="0.25">
      <c r="A27" s="89" t="s">
        <v>40</v>
      </c>
      <c r="B27" s="77"/>
      <c r="C27" s="90" t="s">
        <v>41</v>
      </c>
      <c r="D27" s="91">
        <v>0</v>
      </c>
      <c r="E27" s="92">
        <v>0</v>
      </c>
      <c r="F27" s="92">
        <v>0</v>
      </c>
      <c r="G27" s="92"/>
      <c r="H27" s="92"/>
      <c r="I27" s="60">
        <f>SUM(E27:H27)</f>
        <v>0</v>
      </c>
      <c r="J27" s="61" t="str">
        <f>IFERROR(I27/D27*100,"0")</f>
        <v>0</v>
      </c>
    </row>
    <row r="28" spans="1:11" s="52" customFormat="1" ht="15" customHeight="1" x14ac:dyDescent="0.25">
      <c r="A28" s="89" t="s">
        <v>42</v>
      </c>
      <c r="B28" s="86"/>
      <c r="C28" s="93" t="s">
        <v>43</v>
      </c>
      <c r="D28" s="91">
        <v>0</v>
      </c>
      <c r="E28" s="94">
        <v>0</v>
      </c>
      <c r="F28" s="95">
        <v>0</v>
      </c>
      <c r="G28" s="95"/>
      <c r="H28" s="95"/>
      <c r="I28" s="60">
        <f>SUM(E28:H28)</f>
        <v>0</v>
      </c>
      <c r="J28" s="61" t="str">
        <f>IFERROR(I28/D28*100,"0")</f>
        <v>0</v>
      </c>
    </row>
    <row r="29" spans="1:11" s="52" customFormat="1" ht="14.1" customHeight="1" x14ac:dyDescent="0.25">
      <c r="A29" s="96"/>
      <c r="B29" s="97"/>
      <c r="C29" s="98"/>
      <c r="D29" s="99"/>
      <c r="E29" s="99"/>
      <c r="F29" s="100"/>
      <c r="G29" s="100"/>
      <c r="H29" s="100"/>
      <c r="I29" s="100"/>
      <c r="J29" s="101"/>
    </row>
    <row r="30" spans="1:11" s="52" customFormat="1" ht="16.5" customHeight="1" x14ac:dyDescent="0.2">
      <c r="A30" s="32" t="s">
        <v>44</v>
      </c>
      <c r="B30" s="97"/>
      <c r="C30" s="97"/>
      <c r="D30" s="99"/>
      <c r="E30" s="99"/>
      <c r="F30" s="102"/>
      <c r="G30" s="102"/>
      <c r="H30" s="102"/>
      <c r="I30" s="102"/>
      <c r="J30" s="103"/>
    </row>
    <row r="31" spans="1:11" ht="14.1" customHeight="1" x14ac:dyDescent="0.2">
      <c r="B31" s="6"/>
      <c r="C31" s="6"/>
      <c r="D31" s="104"/>
      <c r="E31" s="104"/>
      <c r="F31" s="3"/>
      <c r="G31" s="105"/>
      <c r="H31" s="105"/>
      <c r="I31" s="106"/>
      <c r="J31" s="107"/>
      <c r="K31" s="5"/>
    </row>
    <row r="32" spans="1:11" s="43" customFormat="1" ht="27" customHeight="1" x14ac:dyDescent="0.2">
      <c r="A32" s="1"/>
      <c r="B32" s="108" t="s">
        <v>45</v>
      </c>
      <c r="C32" s="109"/>
      <c r="D32" s="110" t="s">
        <v>12</v>
      </c>
      <c r="E32" s="37" t="s">
        <v>13</v>
      </c>
      <c r="F32" s="38" t="s">
        <v>14</v>
      </c>
      <c r="G32" s="39" t="s">
        <v>15</v>
      </c>
      <c r="H32" s="40" t="s">
        <v>16</v>
      </c>
      <c r="I32" s="41" t="s">
        <v>17</v>
      </c>
      <c r="J32" s="111" t="s">
        <v>18</v>
      </c>
    </row>
    <row r="33" spans="1:10" s="52" customFormat="1" ht="18" customHeight="1" x14ac:dyDescent="0.25">
      <c r="A33" s="112" t="s">
        <v>46</v>
      </c>
      <c r="B33" s="113" t="s">
        <v>47</v>
      </c>
      <c r="C33" s="114"/>
      <c r="D33" s="83">
        <v>1379271.73523018</v>
      </c>
      <c r="E33" s="312">
        <v>238276</v>
      </c>
      <c r="F33" s="313">
        <v>268191.93</v>
      </c>
      <c r="G33" s="313">
        <v>304250.01</v>
      </c>
      <c r="H33" s="313">
        <v>324772.59999999998</v>
      </c>
      <c r="I33" s="60">
        <f>SUM(E33:H33)</f>
        <v>1135490.54</v>
      </c>
      <c r="J33" s="61">
        <f>I33/D33*100</f>
        <v>82.325368598269975</v>
      </c>
    </row>
    <row r="34" spans="1:10" s="52" customFormat="1" ht="18" customHeight="1" x14ac:dyDescent="0.25">
      <c r="A34" s="112" t="s">
        <v>48</v>
      </c>
      <c r="B34" s="118" t="s">
        <v>49</v>
      </c>
      <c r="C34" s="119"/>
      <c r="D34" s="314">
        <f>SUM(D35:D37)</f>
        <v>0</v>
      </c>
      <c r="E34" s="312">
        <f t="shared" ref="E34:H34" si="2">SUM(E35:E37)</f>
        <v>0</v>
      </c>
      <c r="F34" s="312">
        <f t="shared" si="2"/>
        <v>0</v>
      </c>
      <c r="G34" s="130">
        <v>0</v>
      </c>
      <c r="H34" s="312">
        <f t="shared" si="2"/>
        <v>0</v>
      </c>
      <c r="I34" s="60">
        <f>SUM(I35:I37)</f>
        <v>0</v>
      </c>
      <c r="J34" s="61">
        <v>0</v>
      </c>
    </row>
    <row r="35" spans="1:10" s="127" customFormat="1" ht="25.5" customHeight="1" x14ac:dyDescent="0.25">
      <c r="A35" s="121" t="s">
        <v>50</v>
      </c>
      <c r="B35" s="122"/>
      <c r="C35" s="123" t="s">
        <v>51</v>
      </c>
      <c r="D35" s="76">
        <v>0</v>
      </c>
      <c r="E35" s="129">
        <v>0</v>
      </c>
      <c r="F35" s="130">
        <v>0</v>
      </c>
      <c r="G35" s="130">
        <v>0</v>
      </c>
      <c r="H35" s="130">
        <v>0</v>
      </c>
      <c r="I35" s="60">
        <f>SUM(E35:H35)</f>
        <v>0</v>
      </c>
      <c r="J35" s="61">
        <v>0</v>
      </c>
    </row>
    <row r="36" spans="1:10" s="127" customFormat="1" ht="12.75" customHeight="1" x14ac:dyDescent="0.25">
      <c r="A36" s="121" t="s">
        <v>52</v>
      </c>
      <c r="B36" s="128"/>
      <c r="C36" s="123" t="s">
        <v>53</v>
      </c>
      <c r="D36" s="76">
        <v>0</v>
      </c>
      <c r="E36" s="312">
        <v>0</v>
      </c>
      <c r="F36" s="130">
        <v>0</v>
      </c>
      <c r="G36" s="130">
        <v>0</v>
      </c>
      <c r="H36" s="130">
        <v>0</v>
      </c>
      <c r="I36" s="60">
        <f>SUM(E36:H36)</f>
        <v>0</v>
      </c>
      <c r="J36" s="61" t="str">
        <f>IFERROR(I36/D36*100,"0")</f>
        <v>0</v>
      </c>
    </row>
    <row r="37" spans="1:10" s="127" customFormat="1" ht="12.75" customHeight="1" x14ac:dyDescent="0.25">
      <c r="A37" s="121" t="s">
        <v>54</v>
      </c>
      <c r="B37" s="128"/>
      <c r="C37" s="123" t="s">
        <v>55</v>
      </c>
      <c r="D37" s="76">
        <v>0</v>
      </c>
      <c r="E37" s="129">
        <v>0</v>
      </c>
      <c r="F37" s="130">
        <v>0</v>
      </c>
      <c r="G37" s="130">
        <v>0</v>
      </c>
      <c r="H37" s="130">
        <v>0</v>
      </c>
      <c r="I37" s="60">
        <f>SUM(E37:H37)</f>
        <v>0</v>
      </c>
      <c r="J37" s="61" t="str">
        <f>IFERROR(I37/D37*100,"0")</f>
        <v>0</v>
      </c>
    </row>
    <row r="38" spans="1:10" s="127" customFormat="1" ht="18" customHeight="1" x14ac:dyDescent="0.25">
      <c r="A38" s="112" t="s">
        <v>56</v>
      </c>
      <c r="B38" s="118" t="s">
        <v>57</v>
      </c>
      <c r="C38" s="119"/>
      <c r="D38" s="314">
        <v>0</v>
      </c>
      <c r="E38" s="312">
        <v>0</v>
      </c>
      <c r="F38" s="130">
        <v>0</v>
      </c>
      <c r="G38" s="130">
        <v>0</v>
      </c>
      <c r="H38" s="313">
        <v>0</v>
      </c>
      <c r="I38" s="60">
        <f>SUM(E38:H38)</f>
        <v>0</v>
      </c>
      <c r="J38" s="61">
        <v>0</v>
      </c>
    </row>
    <row r="39" spans="1:10" s="135" customFormat="1" ht="22.15" customHeight="1" x14ac:dyDescent="0.25">
      <c r="A39" s="121" t="s">
        <v>58</v>
      </c>
      <c r="B39" s="131" t="s">
        <v>59</v>
      </c>
      <c r="C39" s="132"/>
      <c r="D39" s="314">
        <f>SUM(D33+D34+D38)</f>
        <v>1379271.73523018</v>
      </c>
      <c r="E39" s="315">
        <f>SUM(E33+E34+E38)</f>
        <v>238276</v>
      </c>
      <c r="F39" s="315">
        <f>SUM(F33+F34+F38)</f>
        <v>268191.93</v>
      </c>
      <c r="G39" s="315">
        <f>SUM(G33+G34+G38)</f>
        <v>304250.01</v>
      </c>
      <c r="H39" s="315">
        <f>SUM(H33+H34+H38)</f>
        <v>324772.59999999998</v>
      </c>
      <c r="I39" s="316">
        <f>SUM(I33+I34+I38+I41)</f>
        <v>1135490.54</v>
      </c>
      <c r="J39" s="61">
        <f>I39/D39*100</f>
        <v>82.325368598269975</v>
      </c>
    </row>
    <row r="40" spans="1:10" s="135" customFormat="1" ht="8.1" customHeight="1" x14ac:dyDescent="0.25">
      <c r="A40" s="136"/>
      <c r="B40" s="137"/>
      <c r="C40" s="137"/>
      <c r="D40" s="138"/>
      <c r="E40" s="138"/>
      <c r="F40" s="139"/>
      <c r="G40" s="139"/>
      <c r="H40" s="139"/>
      <c r="I40" s="139"/>
      <c r="J40" s="140"/>
    </row>
    <row r="41" spans="1:10" s="135" customFormat="1" ht="22.15" customHeight="1" x14ac:dyDescent="0.25">
      <c r="A41" s="141" t="s">
        <v>60</v>
      </c>
      <c r="B41" s="131" t="s">
        <v>61</v>
      </c>
      <c r="C41" s="132"/>
      <c r="D41" s="142">
        <f>D27</f>
        <v>0</v>
      </c>
      <c r="E41" s="133">
        <v>0</v>
      </c>
      <c r="F41" s="143">
        <v>0</v>
      </c>
      <c r="G41" s="143">
        <v>0</v>
      </c>
      <c r="H41" s="143"/>
      <c r="I41" s="134"/>
      <c r="J41" s="144"/>
    </row>
    <row r="42" spans="1:10" s="52" customFormat="1" ht="8.1" customHeight="1" x14ac:dyDescent="0.2">
      <c r="A42" s="1"/>
      <c r="B42" s="145"/>
      <c r="C42" s="145"/>
      <c r="D42" s="146"/>
      <c r="E42" s="146"/>
      <c r="F42" s="102"/>
      <c r="G42" s="102"/>
      <c r="H42" s="102"/>
      <c r="I42" s="100"/>
      <c r="J42" s="101"/>
    </row>
    <row r="43" spans="1:10" s="43" customFormat="1" ht="27" customHeight="1" x14ac:dyDescent="0.2">
      <c r="A43" s="1"/>
      <c r="B43" s="147" t="s">
        <v>62</v>
      </c>
      <c r="C43" s="148"/>
      <c r="D43" s="110" t="s">
        <v>12</v>
      </c>
      <c r="E43" s="37" t="s">
        <v>13</v>
      </c>
      <c r="F43" s="38" t="s">
        <v>14</v>
      </c>
      <c r="G43" s="39" t="s">
        <v>15</v>
      </c>
      <c r="H43" s="40" t="s">
        <v>16</v>
      </c>
      <c r="I43" s="41" t="s">
        <v>17</v>
      </c>
      <c r="J43" s="111" t="s">
        <v>18</v>
      </c>
    </row>
    <row r="44" spans="1:10" s="52" customFormat="1" ht="18" customHeight="1" x14ac:dyDescent="0.25">
      <c r="A44" s="149">
        <v>7</v>
      </c>
      <c r="B44" s="150" t="s">
        <v>63</v>
      </c>
      <c r="C44" s="151"/>
      <c r="D44" s="317">
        <f>+D46+D49+D52+D55</f>
        <v>-1136271.7352301809</v>
      </c>
      <c r="E44" s="318">
        <f>+E46+E49+E52+E55</f>
        <v>-227416.51999999996</v>
      </c>
      <c r="F44" s="318">
        <f t="shared" ref="F44:I44" si="3">+F46+F49+F52+F55</f>
        <v>-231145.24</v>
      </c>
      <c r="G44" s="318">
        <f t="shared" si="3"/>
        <v>-231145.24</v>
      </c>
      <c r="H44" s="318">
        <f t="shared" si="3"/>
        <v>-265420.97000000003</v>
      </c>
      <c r="I44" s="319">
        <f t="shared" si="3"/>
        <v>-955127.97</v>
      </c>
      <c r="J44" s="61">
        <f>I44/D44*100</f>
        <v>84.058059387221689</v>
      </c>
    </row>
    <row r="45" spans="1:10" s="52" customFormat="1" ht="12.75" customHeight="1" x14ac:dyDescent="0.25">
      <c r="A45" s="149" t="s">
        <v>64</v>
      </c>
      <c r="B45" s="155"/>
      <c r="C45" s="156" t="s">
        <v>65</v>
      </c>
      <c r="D45" s="311"/>
      <c r="E45" s="320"/>
      <c r="F45" s="321"/>
      <c r="G45" s="130">
        <v>0</v>
      </c>
      <c r="H45" s="321"/>
      <c r="I45" s="322"/>
      <c r="J45" s="61"/>
    </row>
    <row r="46" spans="1:10" s="52" customFormat="1" x14ac:dyDescent="0.25">
      <c r="A46" s="149" t="s">
        <v>66</v>
      </c>
      <c r="B46" s="128"/>
      <c r="C46" s="123" t="s">
        <v>67</v>
      </c>
      <c r="D46" s="311">
        <f t="shared" ref="D46:F46" si="4">SUM(D47:D48)</f>
        <v>0</v>
      </c>
      <c r="E46" s="318">
        <f t="shared" si="4"/>
        <v>0</v>
      </c>
      <c r="F46" s="318">
        <f t="shared" si="4"/>
        <v>0</v>
      </c>
      <c r="G46" s="130">
        <v>0</v>
      </c>
      <c r="H46" s="130">
        <v>0</v>
      </c>
      <c r="I46" s="322">
        <f>SUM(I47:I48)</f>
        <v>0</v>
      </c>
      <c r="J46" s="61">
        <v>0</v>
      </c>
    </row>
    <row r="47" spans="1:10" s="52" customFormat="1" x14ac:dyDescent="0.25">
      <c r="A47" s="149" t="s">
        <v>68</v>
      </c>
      <c r="B47" s="161"/>
      <c r="C47" s="162" t="s">
        <v>69</v>
      </c>
      <c r="D47" s="165">
        <v>0</v>
      </c>
      <c r="E47" s="312">
        <v>0</v>
      </c>
      <c r="F47" s="130">
        <v>0</v>
      </c>
      <c r="G47" s="130">
        <v>0</v>
      </c>
      <c r="H47" s="130">
        <v>0</v>
      </c>
      <c r="I47" s="323">
        <f>SUM(E47:H47)</f>
        <v>0</v>
      </c>
      <c r="J47" s="61">
        <v>0</v>
      </c>
    </row>
    <row r="48" spans="1:10" s="52" customFormat="1" x14ac:dyDescent="0.25">
      <c r="A48" s="149" t="s">
        <v>70</v>
      </c>
      <c r="B48" s="161"/>
      <c r="C48" s="162" t="s">
        <v>71</v>
      </c>
      <c r="D48" s="165">
        <v>0</v>
      </c>
      <c r="E48" s="312">
        <v>0</v>
      </c>
      <c r="F48" s="130">
        <v>0</v>
      </c>
      <c r="G48" s="130">
        <v>0</v>
      </c>
      <c r="H48" s="130">
        <v>0</v>
      </c>
      <c r="I48" s="323">
        <f>SUM(E48:H48)</f>
        <v>0</v>
      </c>
      <c r="J48" s="61">
        <v>0</v>
      </c>
    </row>
    <row r="49" spans="1:10" s="52" customFormat="1" ht="12.75" customHeight="1" x14ac:dyDescent="0.25">
      <c r="A49" s="149" t="s">
        <v>72</v>
      </c>
      <c r="B49" s="128"/>
      <c r="C49" s="123" t="s">
        <v>73</v>
      </c>
      <c r="D49" s="175">
        <f t="shared" ref="D49:G49" si="5">D50+D51</f>
        <v>-1123471.7352301809</v>
      </c>
      <c r="E49" s="318">
        <f t="shared" si="5"/>
        <v>-227416.51999999996</v>
      </c>
      <c r="F49" s="318">
        <f t="shared" si="5"/>
        <v>-227845.24</v>
      </c>
      <c r="G49" s="318">
        <f t="shared" si="5"/>
        <v>-227845.24</v>
      </c>
      <c r="H49" s="318">
        <f>H50+H51</f>
        <v>-262120.97000000003</v>
      </c>
      <c r="I49" s="322">
        <f>SUM(I50:I51)</f>
        <v>-945227.97</v>
      </c>
      <c r="J49" s="61">
        <f t="shared" ref="J49:J54" si="6">I49/D49*100</f>
        <v>84.134557226429763</v>
      </c>
    </row>
    <row r="50" spans="1:10" s="52" customFormat="1" x14ac:dyDescent="0.25">
      <c r="A50" s="149" t="s">
        <v>74</v>
      </c>
      <c r="B50" s="161"/>
      <c r="C50" s="162" t="s">
        <v>69</v>
      </c>
      <c r="D50" s="165">
        <v>0</v>
      </c>
      <c r="E50" s="312">
        <v>0</v>
      </c>
      <c r="F50" s="130">
        <v>0</v>
      </c>
      <c r="G50" s="130">
        <v>0</v>
      </c>
      <c r="H50" s="130">
        <v>0</v>
      </c>
      <c r="I50" s="323">
        <f>SUM(E50:H50)</f>
        <v>0</v>
      </c>
      <c r="J50" s="61">
        <v>0</v>
      </c>
    </row>
    <row r="51" spans="1:10" s="52" customFormat="1" x14ac:dyDescent="0.25">
      <c r="A51" s="149" t="s">
        <v>75</v>
      </c>
      <c r="B51" s="161"/>
      <c r="C51" s="162" t="s">
        <v>71</v>
      </c>
      <c r="D51" s="182">
        <v>-1123471.7352301809</v>
      </c>
      <c r="E51" s="129">
        <v>-227416.51999999996</v>
      </c>
      <c r="F51" s="130">
        <v>-227845.24</v>
      </c>
      <c r="G51" s="130">
        <v>-227845.24</v>
      </c>
      <c r="H51" s="130">
        <v>-262120.97000000003</v>
      </c>
      <c r="I51" s="323">
        <f>SUM(E51:H51)</f>
        <v>-945227.97</v>
      </c>
      <c r="J51" s="61">
        <f t="shared" si="6"/>
        <v>84.134557226429763</v>
      </c>
    </row>
    <row r="52" spans="1:10" s="52" customFormat="1" ht="12.75" customHeight="1" x14ac:dyDescent="0.25">
      <c r="A52" s="149" t="s">
        <v>76</v>
      </c>
      <c r="B52" s="128"/>
      <c r="C52" s="123" t="s">
        <v>77</v>
      </c>
      <c r="D52" s="175">
        <f t="shared" ref="D52:H52" si="7">SUM(D53:D54)</f>
        <v>-12800</v>
      </c>
      <c r="E52" s="318">
        <f t="shared" si="7"/>
        <v>0</v>
      </c>
      <c r="F52" s="318">
        <f t="shared" si="7"/>
        <v>-3300</v>
      </c>
      <c r="G52" s="318">
        <f t="shared" si="7"/>
        <v>-3300</v>
      </c>
      <c r="H52" s="318">
        <f t="shared" si="7"/>
        <v>-3300</v>
      </c>
      <c r="I52" s="322">
        <f>SUM(I53:I54)</f>
        <v>-9900</v>
      </c>
      <c r="J52" s="61">
        <f t="shared" si="6"/>
        <v>77.34375</v>
      </c>
    </row>
    <row r="53" spans="1:10" s="52" customFormat="1" x14ac:dyDescent="0.25">
      <c r="A53" s="149" t="s">
        <v>78</v>
      </c>
      <c r="B53" s="161"/>
      <c r="C53" s="162" t="s">
        <v>69</v>
      </c>
      <c r="D53" s="165">
        <v>0</v>
      </c>
      <c r="E53" s="312">
        <v>0</v>
      </c>
      <c r="F53" s="130">
        <v>0</v>
      </c>
      <c r="G53" s="130">
        <v>0</v>
      </c>
      <c r="H53" s="130">
        <v>0</v>
      </c>
      <c r="I53" s="323">
        <f>SUM(E53:H53)</f>
        <v>0</v>
      </c>
      <c r="J53" s="61">
        <v>0</v>
      </c>
    </row>
    <row r="54" spans="1:10" s="52" customFormat="1" x14ac:dyDescent="0.25">
      <c r="A54" s="149" t="s">
        <v>79</v>
      </c>
      <c r="B54" s="161"/>
      <c r="C54" s="162" t="s">
        <v>71</v>
      </c>
      <c r="D54" s="182">
        <v>-12800</v>
      </c>
      <c r="E54" s="312">
        <v>0</v>
      </c>
      <c r="F54" s="130">
        <v>-3300</v>
      </c>
      <c r="G54" s="130">
        <v>-3300</v>
      </c>
      <c r="H54" s="130">
        <f>-3300</f>
        <v>-3300</v>
      </c>
      <c r="I54" s="323">
        <f>SUM(E54:H54)</f>
        <v>-9900</v>
      </c>
      <c r="J54" s="61">
        <f t="shared" si="6"/>
        <v>77.34375</v>
      </c>
    </row>
    <row r="55" spans="1:10" s="52" customFormat="1" ht="12.75" customHeight="1" x14ac:dyDescent="0.25">
      <c r="A55" s="149" t="s">
        <v>80</v>
      </c>
      <c r="B55" s="128"/>
      <c r="C55" s="123" t="s">
        <v>81</v>
      </c>
      <c r="D55" s="311">
        <f t="shared" ref="D55:H55" si="8">SUM(D56:D57)</f>
        <v>0</v>
      </c>
      <c r="E55" s="318">
        <f t="shared" si="8"/>
        <v>0</v>
      </c>
      <c r="F55" s="318">
        <f t="shared" si="8"/>
        <v>0</v>
      </c>
      <c r="G55" s="130">
        <v>0</v>
      </c>
      <c r="H55" s="318">
        <f t="shared" si="8"/>
        <v>0</v>
      </c>
      <c r="I55" s="322">
        <f>SUM(I56:I57)</f>
        <v>0</v>
      </c>
      <c r="J55" s="61" t="str">
        <f>IFERROR(I55/D55*100,"0")</f>
        <v>0</v>
      </c>
    </row>
    <row r="56" spans="1:10" s="52" customFormat="1" x14ac:dyDescent="0.25">
      <c r="A56" s="149" t="s">
        <v>82</v>
      </c>
      <c r="B56" s="161"/>
      <c r="C56" s="162" t="s">
        <v>69</v>
      </c>
      <c r="D56" s="165">
        <v>0</v>
      </c>
      <c r="E56" s="312">
        <v>0</v>
      </c>
      <c r="F56" s="130">
        <v>0</v>
      </c>
      <c r="G56" s="130">
        <v>0</v>
      </c>
      <c r="H56" s="130">
        <v>0</v>
      </c>
      <c r="I56" s="323">
        <f>SUM(E56:H56)</f>
        <v>0</v>
      </c>
      <c r="J56" s="61" t="str">
        <f>IFERROR(I56/D56*100,"0")</f>
        <v>0</v>
      </c>
    </row>
    <row r="57" spans="1:10" s="52" customFormat="1" x14ac:dyDescent="0.25">
      <c r="A57" s="149" t="s">
        <v>83</v>
      </c>
      <c r="B57" s="161"/>
      <c r="C57" s="162" t="s">
        <v>71</v>
      </c>
      <c r="D57" s="165">
        <v>0</v>
      </c>
      <c r="E57" s="312">
        <v>0</v>
      </c>
      <c r="F57" s="130">
        <v>0</v>
      </c>
      <c r="G57" s="130">
        <v>0</v>
      </c>
      <c r="H57" s="130">
        <v>0</v>
      </c>
      <c r="I57" s="323">
        <f>SUM(E57:H57)</f>
        <v>0</v>
      </c>
      <c r="J57" s="61" t="str">
        <f>IFERROR(I57/D57*100,"0")</f>
        <v>0</v>
      </c>
    </row>
    <row r="58" spans="1:10" s="52" customFormat="1" ht="28.5" customHeight="1" x14ac:dyDescent="0.25">
      <c r="A58" s="44">
        <v>8</v>
      </c>
      <c r="B58" s="166" t="s">
        <v>84</v>
      </c>
      <c r="C58" s="167"/>
      <c r="D58" s="311">
        <f t="shared" ref="D58:F58" si="9">SUM(D59:D66)</f>
        <v>0</v>
      </c>
      <c r="E58" s="318">
        <f t="shared" si="9"/>
        <v>0</v>
      </c>
      <c r="F58" s="318">
        <f t="shared" si="9"/>
        <v>0</v>
      </c>
      <c r="G58" s="130">
        <v>0</v>
      </c>
      <c r="H58" s="318">
        <f t="shared" ref="H58" si="10">SUM(H59:H66)</f>
        <v>0</v>
      </c>
      <c r="I58" s="322">
        <f>SUM(I59:I66)</f>
        <v>0</v>
      </c>
      <c r="J58" s="61">
        <v>0</v>
      </c>
    </row>
    <row r="59" spans="1:10" s="52" customFormat="1" x14ac:dyDescent="0.25">
      <c r="A59" s="149" t="s">
        <v>85</v>
      </c>
      <c r="B59" s="161"/>
      <c r="C59" s="162" t="s">
        <v>86</v>
      </c>
      <c r="D59" s="76">
        <v>0</v>
      </c>
      <c r="E59" s="312">
        <v>0</v>
      </c>
      <c r="F59" s="130">
        <v>0</v>
      </c>
      <c r="G59" s="130">
        <v>0</v>
      </c>
      <c r="H59" s="130">
        <v>0</v>
      </c>
      <c r="I59" s="323">
        <f t="shared" ref="I59:I66" si="11">SUM(E59:H59)</f>
        <v>0</v>
      </c>
      <c r="J59" s="61">
        <v>0</v>
      </c>
    </row>
    <row r="60" spans="1:10" s="52" customFormat="1" ht="12.75" customHeight="1" x14ac:dyDescent="0.25">
      <c r="A60" s="149" t="s">
        <v>87</v>
      </c>
      <c r="B60" s="161"/>
      <c r="C60" s="162" t="s">
        <v>88</v>
      </c>
      <c r="D60" s="76">
        <v>0</v>
      </c>
      <c r="E60" s="312">
        <v>0</v>
      </c>
      <c r="F60" s="130">
        <v>0</v>
      </c>
      <c r="G60" s="130">
        <v>0</v>
      </c>
      <c r="H60" s="130">
        <v>0</v>
      </c>
      <c r="I60" s="323">
        <f t="shared" si="11"/>
        <v>0</v>
      </c>
      <c r="J60" s="61">
        <v>0</v>
      </c>
    </row>
    <row r="61" spans="1:10" s="52" customFormat="1" x14ac:dyDescent="0.25">
      <c r="A61" s="149" t="s">
        <v>89</v>
      </c>
      <c r="B61" s="161"/>
      <c r="C61" s="162" t="s">
        <v>90</v>
      </c>
      <c r="D61" s="76">
        <v>0</v>
      </c>
      <c r="E61" s="312">
        <v>0</v>
      </c>
      <c r="F61" s="130">
        <v>0</v>
      </c>
      <c r="G61" s="130">
        <v>0</v>
      </c>
      <c r="H61" s="130">
        <v>0</v>
      </c>
      <c r="I61" s="323">
        <f t="shared" si="11"/>
        <v>0</v>
      </c>
      <c r="J61" s="61">
        <v>0</v>
      </c>
    </row>
    <row r="62" spans="1:10" s="52" customFormat="1" ht="12.75" customHeight="1" x14ac:dyDescent="0.25">
      <c r="A62" s="149" t="s">
        <v>91</v>
      </c>
      <c r="B62" s="161"/>
      <c r="C62" s="162" t="s">
        <v>92</v>
      </c>
      <c r="D62" s="76">
        <v>0</v>
      </c>
      <c r="E62" s="312">
        <v>0</v>
      </c>
      <c r="F62" s="130">
        <v>0</v>
      </c>
      <c r="G62" s="130">
        <v>0</v>
      </c>
      <c r="H62" s="130">
        <v>0</v>
      </c>
      <c r="I62" s="323">
        <f t="shared" si="11"/>
        <v>0</v>
      </c>
      <c r="J62" s="61">
        <v>0</v>
      </c>
    </row>
    <row r="63" spans="1:10" s="52" customFormat="1" ht="12.75" customHeight="1" x14ac:dyDescent="0.25">
      <c r="A63" s="149" t="s">
        <v>93</v>
      </c>
      <c r="B63" s="161"/>
      <c r="C63" s="162" t="s">
        <v>94</v>
      </c>
      <c r="D63" s="76">
        <v>0</v>
      </c>
      <c r="E63" s="312">
        <v>0</v>
      </c>
      <c r="F63" s="130">
        <v>0</v>
      </c>
      <c r="G63" s="130">
        <v>0</v>
      </c>
      <c r="H63" s="130">
        <v>0</v>
      </c>
      <c r="I63" s="323">
        <f t="shared" si="11"/>
        <v>0</v>
      </c>
      <c r="J63" s="61">
        <v>0</v>
      </c>
    </row>
    <row r="64" spans="1:10" s="52" customFormat="1" x14ac:dyDescent="0.25">
      <c r="A64" s="89" t="s">
        <v>95</v>
      </c>
      <c r="B64" s="71"/>
      <c r="C64" s="62" t="s">
        <v>96</v>
      </c>
      <c r="D64" s="76">
        <v>0</v>
      </c>
      <c r="E64" s="312">
        <v>0</v>
      </c>
      <c r="F64" s="130">
        <v>0</v>
      </c>
      <c r="G64" s="130">
        <v>0</v>
      </c>
      <c r="H64" s="130">
        <v>0</v>
      </c>
      <c r="I64" s="323">
        <f t="shared" si="11"/>
        <v>0</v>
      </c>
      <c r="J64" s="61">
        <v>0</v>
      </c>
    </row>
    <row r="65" spans="1:10" s="52" customFormat="1" x14ac:dyDescent="0.25">
      <c r="A65" s="149" t="s">
        <v>97</v>
      </c>
      <c r="B65" s="161"/>
      <c r="C65" s="162" t="s">
        <v>98</v>
      </c>
      <c r="D65" s="76">
        <v>0</v>
      </c>
      <c r="E65" s="312">
        <v>0</v>
      </c>
      <c r="F65" s="130">
        <v>0</v>
      </c>
      <c r="G65" s="130">
        <v>0</v>
      </c>
      <c r="H65" s="130">
        <v>0</v>
      </c>
      <c r="I65" s="323">
        <f t="shared" si="11"/>
        <v>0</v>
      </c>
      <c r="J65" s="61">
        <v>0</v>
      </c>
    </row>
    <row r="66" spans="1:10" s="52" customFormat="1" ht="12.75" customHeight="1" x14ac:dyDescent="0.25">
      <c r="A66" s="149" t="s">
        <v>99</v>
      </c>
      <c r="B66" s="161"/>
      <c r="C66" s="162" t="s">
        <v>100</v>
      </c>
      <c r="D66" s="76">
        <v>0</v>
      </c>
      <c r="E66" s="312">
        <v>0</v>
      </c>
      <c r="F66" s="130">
        <v>0</v>
      </c>
      <c r="G66" s="130">
        <v>0</v>
      </c>
      <c r="H66" s="130">
        <v>0</v>
      </c>
      <c r="I66" s="323">
        <f t="shared" si="11"/>
        <v>0</v>
      </c>
      <c r="J66" s="61" t="str">
        <f>IFERROR(I66/D66*100,"0")</f>
        <v>0</v>
      </c>
    </row>
    <row r="67" spans="1:10" s="52" customFormat="1" ht="27" customHeight="1" x14ac:dyDescent="0.2">
      <c r="A67" s="1"/>
      <c r="B67" s="147" t="s">
        <v>62</v>
      </c>
      <c r="C67" s="148"/>
      <c r="D67" s="324" t="s">
        <v>12</v>
      </c>
      <c r="E67" s="325" t="s">
        <v>13</v>
      </c>
      <c r="F67" s="326" t="s">
        <v>14</v>
      </c>
      <c r="G67" s="325" t="s">
        <v>15</v>
      </c>
      <c r="H67" s="327" t="s">
        <v>16</v>
      </c>
      <c r="I67" s="328" t="s">
        <v>17</v>
      </c>
      <c r="J67" s="111" t="s">
        <v>18</v>
      </c>
    </row>
    <row r="68" spans="1:10" s="52" customFormat="1" ht="18" customHeight="1" x14ac:dyDescent="0.25">
      <c r="A68" s="44">
        <v>9</v>
      </c>
      <c r="B68" s="169" t="s">
        <v>101</v>
      </c>
      <c r="C68" s="170"/>
      <c r="D68" s="320">
        <f t="shared" ref="D68:I68" si="12">SUM(D69:D70)+SUM(D76:D83)</f>
        <v>0</v>
      </c>
      <c r="E68" s="312">
        <f t="shared" si="12"/>
        <v>0</v>
      </c>
      <c r="F68" s="312">
        <f t="shared" si="12"/>
        <v>0</v>
      </c>
      <c r="G68" s="130">
        <v>0</v>
      </c>
      <c r="H68" s="312">
        <f t="shared" si="12"/>
        <v>0</v>
      </c>
      <c r="I68" s="312">
        <f t="shared" si="12"/>
        <v>0</v>
      </c>
      <c r="J68" s="61">
        <v>0</v>
      </c>
    </row>
    <row r="69" spans="1:10" s="52" customFormat="1" ht="12.75" customHeight="1" x14ac:dyDescent="0.25">
      <c r="A69" s="149" t="s">
        <v>102</v>
      </c>
      <c r="B69" s="161"/>
      <c r="C69" s="162" t="s">
        <v>103</v>
      </c>
      <c r="D69" s="165">
        <v>0</v>
      </c>
      <c r="E69" s="312">
        <v>0</v>
      </c>
      <c r="F69" s="130">
        <v>0</v>
      </c>
      <c r="G69" s="130">
        <v>0</v>
      </c>
      <c r="H69" s="130">
        <v>0</v>
      </c>
      <c r="I69" s="323">
        <f t="shared" ref="I69:I83" si="13">SUM(E69:H69)</f>
        <v>0</v>
      </c>
      <c r="J69" s="61" t="str">
        <f>IFERROR(I69/D69*100,"0")</f>
        <v>0</v>
      </c>
    </row>
    <row r="70" spans="1:10" s="52" customFormat="1" x14ac:dyDescent="0.25">
      <c r="A70" s="149" t="s">
        <v>104</v>
      </c>
      <c r="B70" s="161"/>
      <c r="C70" s="162" t="s">
        <v>105</v>
      </c>
      <c r="D70" s="165">
        <f>SUM(D71:D75)</f>
        <v>0</v>
      </c>
      <c r="E70" s="129">
        <f>SUM(E71:E75)</f>
        <v>0</v>
      </c>
      <c r="F70" s="129">
        <f>SUM(F71:F75)</f>
        <v>0</v>
      </c>
      <c r="G70" s="130">
        <v>0</v>
      </c>
      <c r="H70" s="130">
        <v>0</v>
      </c>
      <c r="I70" s="323">
        <f t="shared" si="13"/>
        <v>0</v>
      </c>
      <c r="J70" s="61">
        <v>0</v>
      </c>
    </row>
    <row r="71" spans="1:10" s="52" customFormat="1" x14ac:dyDescent="0.25">
      <c r="A71" s="149" t="s">
        <v>106</v>
      </c>
      <c r="B71" s="161"/>
      <c r="C71" s="162" t="s">
        <v>107</v>
      </c>
      <c r="D71" s="165">
        <v>0</v>
      </c>
      <c r="E71" s="312">
        <v>0</v>
      </c>
      <c r="F71" s="130">
        <v>0</v>
      </c>
      <c r="G71" s="130">
        <v>0</v>
      </c>
      <c r="H71" s="130">
        <v>0</v>
      </c>
      <c r="I71" s="323">
        <f t="shared" si="13"/>
        <v>0</v>
      </c>
      <c r="J71" s="61">
        <v>0</v>
      </c>
    </row>
    <row r="72" spans="1:10" s="52" customFormat="1" x14ac:dyDescent="0.25">
      <c r="A72" s="149" t="s">
        <v>108</v>
      </c>
      <c r="B72" s="161"/>
      <c r="C72" s="162" t="s">
        <v>109</v>
      </c>
      <c r="D72" s="165">
        <v>0</v>
      </c>
      <c r="E72" s="312">
        <v>0</v>
      </c>
      <c r="F72" s="130">
        <v>0</v>
      </c>
      <c r="G72" s="130">
        <v>0</v>
      </c>
      <c r="H72" s="130">
        <v>0</v>
      </c>
      <c r="I72" s="323">
        <f t="shared" si="13"/>
        <v>0</v>
      </c>
      <c r="J72" s="61">
        <v>0</v>
      </c>
    </row>
    <row r="73" spans="1:10" s="52" customFormat="1" x14ac:dyDescent="0.25">
      <c r="A73" s="149" t="s">
        <v>110</v>
      </c>
      <c r="B73" s="161"/>
      <c r="C73" s="162" t="s">
        <v>111</v>
      </c>
      <c r="D73" s="165">
        <v>0</v>
      </c>
      <c r="E73" s="312">
        <v>0</v>
      </c>
      <c r="F73" s="130">
        <v>0</v>
      </c>
      <c r="G73" s="130">
        <v>0</v>
      </c>
      <c r="H73" s="130">
        <v>0</v>
      </c>
      <c r="I73" s="323">
        <f t="shared" si="13"/>
        <v>0</v>
      </c>
      <c r="J73" s="61">
        <v>0</v>
      </c>
    </row>
    <row r="74" spans="1:10" s="52" customFormat="1" x14ac:dyDescent="0.25">
      <c r="A74" s="149" t="s">
        <v>112</v>
      </c>
      <c r="B74" s="161"/>
      <c r="C74" s="162" t="s">
        <v>113</v>
      </c>
      <c r="D74" s="165">
        <v>0</v>
      </c>
      <c r="E74" s="312">
        <v>0</v>
      </c>
      <c r="F74" s="130">
        <v>0</v>
      </c>
      <c r="G74" s="130">
        <v>0</v>
      </c>
      <c r="H74" s="130">
        <v>0</v>
      </c>
      <c r="I74" s="323">
        <f t="shared" si="13"/>
        <v>0</v>
      </c>
      <c r="J74" s="61">
        <v>0</v>
      </c>
    </row>
    <row r="75" spans="1:10" s="52" customFormat="1" x14ac:dyDescent="0.25">
      <c r="A75" s="149" t="s">
        <v>114</v>
      </c>
      <c r="B75" s="161"/>
      <c r="C75" s="162" t="s">
        <v>115</v>
      </c>
      <c r="D75" s="165">
        <v>0</v>
      </c>
      <c r="E75" s="312">
        <v>0</v>
      </c>
      <c r="F75" s="130">
        <v>0</v>
      </c>
      <c r="G75" s="130">
        <v>0</v>
      </c>
      <c r="H75" s="130">
        <v>0</v>
      </c>
      <c r="I75" s="323">
        <f t="shared" si="13"/>
        <v>0</v>
      </c>
      <c r="J75" s="61">
        <v>0</v>
      </c>
    </row>
    <row r="76" spans="1:10" s="52" customFormat="1" ht="12.75" customHeight="1" x14ac:dyDescent="0.25">
      <c r="A76" s="149" t="s">
        <v>116</v>
      </c>
      <c r="B76" s="161"/>
      <c r="C76" s="162" t="s">
        <v>117</v>
      </c>
      <c r="D76" s="165">
        <v>0</v>
      </c>
      <c r="E76" s="312">
        <v>0</v>
      </c>
      <c r="F76" s="130">
        <v>0</v>
      </c>
      <c r="G76" s="130">
        <v>0</v>
      </c>
      <c r="H76" s="130">
        <v>0</v>
      </c>
      <c r="I76" s="323">
        <f t="shared" si="13"/>
        <v>0</v>
      </c>
      <c r="J76" s="61" t="str">
        <f>IFERROR(I76/D76*100,"0")</f>
        <v>0</v>
      </c>
    </row>
    <row r="77" spans="1:10" s="52" customFormat="1" ht="12.75" customHeight="1" x14ac:dyDescent="0.25">
      <c r="A77" s="149" t="s">
        <v>118</v>
      </c>
      <c r="B77" s="161"/>
      <c r="C77" s="162" t="s">
        <v>119</v>
      </c>
      <c r="D77" s="165">
        <v>0</v>
      </c>
      <c r="E77" s="312">
        <v>0</v>
      </c>
      <c r="F77" s="130">
        <v>0</v>
      </c>
      <c r="G77" s="130">
        <v>0</v>
      </c>
      <c r="H77" s="130">
        <v>0</v>
      </c>
      <c r="I77" s="323">
        <f t="shared" si="13"/>
        <v>0</v>
      </c>
      <c r="J77" s="61">
        <v>0</v>
      </c>
    </row>
    <row r="78" spans="1:10" s="52" customFormat="1" ht="12.75" customHeight="1" x14ac:dyDescent="0.25">
      <c r="A78" s="89" t="s">
        <v>120</v>
      </c>
      <c r="B78" s="71"/>
      <c r="C78" s="62" t="s">
        <v>121</v>
      </c>
      <c r="D78" s="165">
        <v>0</v>
      </c>
      <c r="E78" s="312">
        <v>0</v>
      </c>
      <c r="F78" s="130">
        <v>0</v>
      </c>
      <c r="G78" s="130">
        <v>0</v>
      </c>
      <c r="H78" s="130">
        <v>0</v>
      </c>
      <c r="I78" s="323">
        <f t="shared" si="13"/>
        <v>0</v>
      </c>
      <c r="J78" s="61">
        <v>0</v>
      </c>
    </row>
    <row r="79" spans="1:10" s="52" customFormat="1" ht="12.75" customHeight="1" x14ac:dyDescent="0.25">
      <c r="A79" s="149" t="s">
        <v>122</v>
      </c>
      <c r="B79" s="161"/>
      <c r="C79" s="162" t="s">
        <v>123</v>
      </c>
      <c r="D79" s="165">
        <v>0</v>
      </c>
      <c r="E79" s="312">
        <v>0</v>
      </c>
      <c r="F79" s="130">
        <v>0</v>
      </c>
      <c r="G79" s="130">
        <v>0</v>
      </c>
      <c r="H79" s="130">
        <v>0</v>
      </c>
      <c r="I79" s="323">
        <f t="shared" si="13"/>
        <v>0</v>
      </c>
      <c r="J79" s="61">
        <v>0</v>
      </c>
    </row>
    <row r="80" spans="1:10" s="52" customFormat="1" ht="12.75" customHeight="1" x14ac:dyDescent="0.25">
      <c r="A80" s="149" t="s">
        <v>124</v>
      </c>
      <c r="B80" s="161"/>
      <c r="C80" s="162" t="s">
        <v>125</v>
      </c>
      <c r="D80" s="165">
        <v>0</v>
      </c>
      <c r="E80" s="312">
        <v>0</v>
      </c>
      <c r="F80" s="130">
        <v>0</v>
      </c>
      <c r="G80" s="130">
        <v>0</v>
      </c>
      <c r="H80" s="130">
        <v>0</v>
      </c>
      <c r="I80" s="323">
        <f t="shared" si="13"/>
        <v>0</v>
      </c>
      <c r="J80" s="61">
        <v>0</v>
      </c>
    </row>
    <row r="81" spans="1:10" s="52" customFormat="1" ht="12.75" customHeight="1" x14ac:dyDescent="0.25">
      <c r="A81" s="149" t="s">
        <v>126</v>
      </c>
      <c r="B81" s="161"/>
      <c r="C81" s="162" t="s">
        <v>127</v>
      </c>
      <c r="D81" s="165">
        <v>0</v>
      </c>
      <c r="E81" s="312">
        <v>0</v>
      </c>
      <c r="F81" s="130">
        <v>0</v>
      </c>
      <c r="G81" s="130">
        <v>0</v>
      </c>
      <c r="H81" s="130">
        <v>0</v>
      </c>
      <c r="I81" s="323">
        <f t="shared" si="13"/>
        <v>0</v>
      </c>
      <c r="J81" s="61" t="str">
        <f>IFERROR(I81/D81*100,"0")</f>
        <v>0</v>
      </c>
    </row>
    <row r="82" spans="1:10" s="171" customFormat="1" ht="12.75" customHeight="1" x14ac:dyDescent="0.25">
      <c r="A82" s="89" t="s">
        <v>128</v>
      </c>
      <c r="B82" s="71"/>
      <c r="C82" s="62" t="s">
        <v>129</v>
      </c>
      <c r="D82" s="165">
        <v>0</v>
      </c>
      <c r="E82" s="312">
        <v>0</v>
      </c>
      <c r="F82" s="130">
        <v>0</v>
      </c>
      <c r="G82" s="130">
        <v>0</v>
      </c>
      <c r="H82" s="130">
        <v>0</v>
      </c>
      <c r="I82" s="323">
        <f t="shared" si="13"/>
        <v>0</v>
      </c>
      <c r="J82" s="61" t="str">
        <f>IFERROR(I82/D82*100,"0")</f>
        <v>0</v>
      </c>
    </row>
    <row r="83" spans="1:10" s="52" customFormat="1" ht="12.75" customHeight="1" x14ac:dyDescent="0.25">
      <c r="A83" s="149" t="s">
        <v>130</v>
      </c>
      <c r="B83" s="161"/>
      <c r="C83" s="162" t="s">
        <v>131</v>
      </c>
      <c r="D83" s="165">
        <v>0</v>
      </c>
      <c r="E83" s="312">
        <v>0</v>
      </c>
      <c r="F83" s="130">
        <v>0</v>
      </c>
      <c r="G83" s="130">
        <v>0</v>
      </c>
      <c r="H83" s="130">
        <v>0</v>
      </c>
      <c r="I83" s="323">
        <f t="shared" si="13"/>
        <v>0</v>
      </c>
      <c r="J83" s="61" t="str">
        <f>IFERROR(I83/D83*100,"0")</f>
        <v>0</v>
      </c>
    </row>
    <row r="84" spans="1:10" s="52" customFormat="1" ht="12.75" customHeight="1" x14ac:dyDescent="0.25">
      <c r="A84" s="172">
        <v>10</v>
      </c>
      <c r="B84" s="173" t="s">
        <v>132</v>
      </c>
      <c r="C84" s="174"/>
      <c r="D84" s="175">
        <f t="shared" ref="D84:I84" si="14">SUM(D85:D87)</f>
        <v>0</v>
      </c>
      <c r="E84" s="80">
        <f t="shared" si="14"/>
        <v>0</v>
      </c>
      <c r="F84" s="74">
        <f t="shared" si="14"/>
        <v>0</v>
      </c>
      <c r="G84" s="130">
        <v>0</v>
      </c>
      <c r="H84" s="76">
        <f t="shared" si="14"/>
        <v>0</v>
      </c>
      <c r="I84" s="322">
        <f t="shared" si="14"/>
        <v>0</v>
      </c>
      <c r="J84" s="61" t="str">
        <f>IFERROR(I84/D84*100,"0")</f>
        <v>0</v>
      </c>
    </row>
    <row r="85" spans="1:10" s="52" customFormat="1" ht="12.75" customHeight="1" x14ac:dyDescent="0.25">
      <c r="A85" s="178" t="s">
        <v>133</v>
      </c>
      <c r="B85" s="179"/>
      <c r="C85" s="180" t="s">
        <v>134</v>
      </c>
      <c r="D85" s="165">
        <v>0</v>
      </c>
      <c r="E85" s="312">
        <v>0</v>
      </c>
      <c r="F85" s="130">
        <v>0</v>
      </c>
      <c r="G85" s="130">
        <v>0</v>
      </c>
      <c r="H85" s="130">
        <v>0</v>
      </c>
      <c r="I85" s="323">
        <f>SUM(E85:H85)</f>
        <v>0</v>
      </c>
      <c r="J85" s="61" t="str">
        <f t="shared" ref="J85:J87" si="15">IFERROR(I85/D85*100,"0")</f>
        <v>0</v>
      </c>
    </row>
    <row r="86" spans="1:10" s="52" customFormat="1" ht="12.75" customHeight="1" x14ac:dyDescent="0.25">
      <c r="A86" s="178" t="s">
        <v>135</v>
      </c>
      <c r="B86" s="179"/>
      <c r="C86" s="181" t="s">
        <v>136</v>
      </c>
      <c r="D86" s="182">
        <v>0</v>
      </c>
      <c r="E86" s="312">
        <v>0</v>
      </c>
      <c r="F86" s="130">
        <v>0</v>
      </c>
      <c r="G86" s="130">
        <v>0</v>
      </c>
      <c r="H86" s="130">
        <v>0</v>
      </c>
      <c r="I86" s="323">
        <f>SUM(E86:H86)</f>
        <v>0</v>
      </c>
      <c r="J86" s="61" t="str">
        <f t="shared" si="15"/>
        <v>0</v>
      </c>
    </row>
    <row r="87" spans="1:10" s="52" customFormat="1" ht="12.75" customHeight="1" x14ac:dyDescent="0.25">
      <c r="A87" s="178" t="s">
        <v>137</v>
      </c>
      <c r="B87" s="179"/>
      <c r="C87" s="180" t="s">
        <v>138</v>
      </c>
      <c r="D87" s="165"/>
      <c r="E87" s="312">
        <v>0</v>
      </c>
      <c r="F87" s="130">
        <v>0</v>
      </c>
      <c r="G87" s="130">
        <v>0</v>
      </c>
      <c r="H87" s="130">
        <v>0</v>
      </c>
      <c r="I87" s="323">
        <f>SUM(E87:H87)</f>
        <v>0</v>
      </c>
      <c r="J87" s="61" t="str">
        <f t="shared" si="15"/>
        <v>0</v>
      </c>
    </row>
    <row r="88" spans="1:10" s="52" customFormat="1" ht="12.75" customHeight="1" x14ac:dyDescent="0.25">
      <c r="A88" s="44">
        <v>11</v>
      </c>
      <c r="B88" s="183" t="s">
        <v>139</v>
      </c>
      <c r="C88" s="184"/>
      <c r="D88" s="311">
        <f t="shared" ref="D88:H88" si="16">SUM(D89:D93)</f>
        <v>0</v>
      </c>
      <c r="E88" s="320">
        <f t="shared" si="16"/>
        <v>0</v>
      </c>
      <c r="F88" s="321">
        <f t="shared" si="16"/>
        <v>0</v>
      </c>
      <c r="G88" s="130">
        <v>0</v>
      </c>
      <c r="H88" s="321">
        <f t="shared" si="16"/>
        <v>0</v>
      </c>
      <c r="I88" s="322">
        <f>SUM(I89:I93)</f>
        <v>0</v>
      </c>
      <c r="J88" s="61">
        <v>0</v>
      </c>
    </row>
    <row r="89" spans="1:10" s="52" customFormat="1" ht="27" customHeight="1" x14ac:dyDescent="0.25">
      <c r="A89" s="186" t="s">
        <v>140</v>
      </c>
      <c r="B89" s="161"/>
      <c r="C89" s="162" t="s">
        <v>141</v>
      </c>
      <c r="D89" s="165">
        <v>0</v>
      </c>
      <c r="E89" s="312">
        <v>0</v>
      </c>
      <c r="F89" s="130">
        <v>0</v>
      </c>
      <c r="G89" s="130">
        <v>0</v>
      </c>
      <c r="H89" s="130">
        <v>0</v>
      </c>
      <c r="I89" s="323">
        <f>SUM(E89:H89)</f>
        <v>0</v>
      </c>
      <c r="J89" s="61">
        <v>0</v>
      </c>
    </row>
    <row r="90" spans="1:10" s="52" customFormat="1" ht="12.75" customHeight="1" x14ac:dyDescent="0.25">
      <c r="A90" s="186" t="s">
        <v>142</v>
      </c>
      <c r="B90" s="161"/>
      <c r="C90" s="162" t="s">
        <v>143</v>
      </c>
      <c r="D90" s="165">
        <v>0</v>
      </c>
      <c r="E90" s="312">
        <v>0</v>
      </c>
      <c r="F90" s="130">
        <v>0</v>
      </c>
      <c r="G90" s="130">
        <v>0</v>
      </c>
      <c r="H90" s="130">
        <v>0</v>
      </c>
      <c r="I90" s="323">
        <f>SUM(E90:H90)</f>
        <v>0</v>
      </c>
      <c r="J90" s="61">
        <v>0</v>
      </c>
    </row>
    <row r="91" spans="1:10" s="52" customFormat="1" ht="12.75" customHeight="1" x14ac:dyDescent="0.25">
      <c r="A91" s="186" t="s">
        <v>144</v>
      </c>
      <c r="B91" s="161"/>
      <c r="C91" s="162" t="s">
        <v>145</v>
      </c>
      <c r="D91" s="165">
        <v>0</v>
      </c>
      <c r="E91" s="312">
        <v>0</v>
      </c>
      <c r="F91" s="130">
        <v>0</v>
      </c>
      <c r="G91" s="130">
        <v>0</v>
      </c>
      <c r="H91" s="130">
        <v>0</v>
      </c>
      <c r="I91" s="323">
        <f>SUM(E91:H91)</f>
        <v>0</v>
      </c>
      <c r="J91" s="61" t="str">
        <f>IFERROR(I91/D91*100,"0")</f>
        <v>0</v>
      </c>
    </row>
    <row r="92" spans="1:10" s="52" customFormat="1" ht="12.75" customHeight="1" x14ac:dyDescent="0.25">
      <c r="A92" s="186" t="s">
        <v>146</v>
      </c>
      <c r="B92" s="161"/>
      <c r="C92" s="162" t="s">
        <v>147</v>
      </c>
      <c r="D92" s="165">
        <v>0</v>
      </c>
      <c r="E92" s="312">
        <v>0</v>
      </c>
      <c r="F92" s="130">
        <v>0</v>
      </c>
      <c r="G92" s="130">
        <v>0</v>
      </c>
      <c r="H92" s="130">
        <v>0</v>
      </c>
      <c r="I92" s="323">
        <f>SUM(E92:H92)</f>
        <v>0</v>
      </c>
      <c r="J92" s="61">
        <v>0</v>
      </c>
    </row>
    <row r="93" spans="1:10" s="52" customFormat="1" ht="25.5" x14ac:dyDescent="0.25">
      <c r="A93" s="186" t="s">
        <v>148</v>
      </c>
      <c r="B93" s="161"/>
      <c r="C93" s="162" t="s">
        <v>149</v>
      </c>
      <c r="D93" s="165">
        <v>0</v>
      </c>
      <c r="E93" s="312">
        <v>0</v>
      </c>
      <c r="F93" s="130">
        <v>0</v>
      </c>
      <c r="G93" s="130">
        <v>0</v>
      </c>
      <c r="H93" s="130">
        <v>0</v>
      </c>
      <c r="I93" s="323">
        <f>SUM(E93:H93)</f>
        <v>0</v>
      </c>
      <c r="J93" s="61" t="str">
        <f>IFERROR(I93/D93*100,"0")</f>
        <v>0</v>
      </c>
    </row>
    <row r="94" spans="1:10" s="52" customFormat="1" ht="3.4" customHeight="1" x14ac:dyDescent="0.25">
      <c r="A94" s="187"/>
      <c r="B94" s="156"/>
      <c r="C94" s="156"/>
      <c r="D94" s="315"/>
      <c r="E94" s="329"/>
      <c r="F94" s="329"/>
      <c r="G94" s="329"/>
      <c r="H94" s="329"/>
      <c r="I94" s="322"/>
      <c r="J94" s="85"/>
    </row>
    <row r="95" spans="1:10" s="52" customFormat="1" ht="18" customHeight="1" x14ac:dyDescent="0.25">
      <c r="A95" s="44">
        <v>12</v>
      </c>
      <c r="B95" s="189" t="s">
        <v>150</v>
      </c>
      <c r="C95" s="189"/>
      <c r="D95" s="175">
        <f>D96+D101+D106+D111+D115+D125</f>
        <v>-243000</v>
      </c>
      <c r="E95" s="330">
        <f>E96+E101+E106+E111+E115+E125</f>
        <v>-10859.48</v>
      </c>
      <c r="F95" s="321">
        <f>F96+F101+F106+F111+F115+F125</f>
        <v>-37046.69</v>
      </c>
      <c r="G95" s="330">
        <f>G96+G101+G106+G111+G115+G125</f>
        <v>-73104.77</v>
      </c>
      <c r="H95" s="331">
        <f>H96+H101+H106+H111+H115+H125</f>
        <v>-59351.630000000005</v>
      </c>
      <c r="I95" s="322">
        <f>I96+I101+I106+I111+I125+I115</f>
        <v>-180362.57</v>
      </c>
      <c r="J95" s="61">
        <f>I95/D95*100</f>
        <v>74.223279835390954</v>
      </c>
    </row>
    <row r="96" spans="1:10" s="52" customFormat="1" ht="12.75" customHeight="1" x14ac:dyDescent="0.25">
      <c r="A96" s="44" t="s">
        <v>151</v>
      </c>
      <c r="B96" s="183" t="s">
        <v>152</v>
      </c>
      <c r="C96" s="192"/>
      <c r="D96" s="175">
        <f t="shared" ref="D96:I96" si="17">SUM(D97:D100)</f>
        <v>-18000</v>
      </c>
      <c r="E96" s="330">
        <f t="shared" si="17"/>
        <v>0</v>
      </c>
      <c r="F96" s="330">
        <f t="shared" si="17"/>
        <v>-15000</v>
      </c>
      <c r="G96" s="330">
        <f t="shared" si="17"/>
        <v>0</v>
      </c>
      <c r="H96" s="330">
        <f t="shared" si="17"/>
        <v>0</v>
      </c>
      <c r="I96" s="322">
        <f t="shared" si="17"/>
        <v>-15000</v>
      </c>
      <c r="J96" s="61">
        <f>I96/D96*100</f>
        <v>83.333333333333343</v>
      </c>
    </row>
    <row r="97" spans="1:10" s="52" customFormat="1" ht="12.75" customHeight="1" x14ac:dyDescent="0.25">
      <c r="A97" s="149" t="s">
        <v>153</v>
      </c>
      <c r="B97" s="193"/>
      <c r="C97" s="180" t="s">
        <v>154</v>
      </c>
      <c r="D97" s="165">
        <v>0</v>
      </c>
      <c r="E97" s="312">
        <v>0</v>
      </c>
      <c r="F97" s="130">
        <v>0</v>
      </c>
      <c r="G97" s="130">
        <v>0</v>
      </c>
      <c r="H97" s="130">
        <v>0</v>
      </c>
      <c r="I97" s="323">
        <f>SUM(E97:H97)</f>
        <v>0</v>
      </c>
      <c r="J97" s="61" t="str">
        <f>IFERROR(I97/D97*100,"0")</f>
        <v>0</v>
      </c>
    </row>
    <row r="98" spans="1:10" s="52" customFormat="1" ht="12.75" customHeight="1" x14ac:dyDescent="0.25">
      <c r="A98" s="149" t="s">
        <v>155</v>
      </c>
      <c r="B98" s="193"/>
      <c r="C98" s="180" t="s">
        <v>156</v>
      </c>
      <c r="D98" s="165">
        <v>0</v>
      </c>
      <c r="E98" s="312">
        <v>0</v>
      </c>
      <c r="F98" s="130">
        <v>0</v>
      </c>
      <c r="G98" s="130">
        <v>0</v>
      </c>
      <c r="H98" s="130">
        <v>0</v>
      </c>
      <c r="I98" s="323">
        <f>SUM(E98:H98)</f>
        <v>0</v>
      </c>
      <c r="J98" s="61" t="str">
        <f>IFERROR(I98/D98*100,"0")</f>
        <v>0</v>
      </c>
    </row>
    <row r="99" spans="1:10" s="52" customFormat="1" ht="12.75" customHeight="1" x14ac:dyDescent="0.25">
      <c r="A99" s="149" t="s">
        <v>157</v>
      </c>
      <c r="B99" s="193"/>
      <c r="C99" s="180" t="s">
        <v>158</v>
      </c>
      <c r="D99" s="182">
        <v>-18000</v>
      </c>
      <c r="E99" s="312">
        <v>0</v>
      </c>
      <c r="F99" s="130">
        <v>-15000</v>
      </c>
      <c r="G99" s="130">
        <v>0</v>
      </c>
      <c r="H99" s="130">
        <v>0</v>
      </c>
      <c r="I99" s="323">
        <f>SUM(E99:H99)</f>
        <v>-15000</v>
      </c>
      <c r="J99" s="61">
        <f>I99/D99*100</f>
        <v>83.333333333333343</v>
      </c>
    </row>
    <row r="100" spans="1:10" s="52" customFormat="1" ht="12.75" customHeight="1" x14ac:dyDescent="0.25">
      <c r="A100" s="149" t="s">
        <v>159</v>
      </c>
      <c r="B100" s="193"/>
      <c r="C100" s="180" t="s">
        <v>138</v>
      </c>
      <c r="D100" s="76">
        <v>0</v>
      </c>
      <c r="E100" s="312">
        <v>0</v>
      </c>
      <c r="F100" s="130">
        <v>0</v>
      </c>
      <c r="G100" s="130">
        <v>0</v>
      </c>
      <c r="H100" s="130">
        <v>0</v>
      </c>
      <c r="I100" s="323">
        <f>SUM(E100:H100)</f>
        <v>0</v>
      </c>
      <c r="J100" s="61" t="str">
        <f>IFERROR(I100/D100*100,"0")</f>
        <v>0</v>
      </c>
    </row>
    <row r="101" spans="1:10" s="52" customFormat="1" ht="12.75" customHeight="1" x14ac:dyDescent="0.25">
      <c r="A101" s="194" t="s">
        <v>160</v>
      </c>
      <c r="B101" s="183" t="s">
        <v>161</v>
      </c>
      <c r="C101" s="192"/>
      <c r="D101" s="175">
        <f t="shared" ref="D101:I101" si="18">SUM(D102:D105)</f>
        <v>-167500</v>
      </c>
      <c r="E101" s="321">
        <f t="shared" si="18"/>
        <v>-3435</v>
      </c>
      <c r="F101" s="321">
        <f t="shared" si="18"/>
        <v>-12560</v>
      </c>
      <c r="G101" s="321">
        <f t="shared" si="18"/>
        <v>-60754.5</v>
      </c>
      <c r="H101" s="321">
        <f t="shared" si="18"/>
        <v>-31343.29</v>
      </c>
      <c r="I101" s="322">
        <f t="shared" si="18"/>
        <v>-108092.79000000001</v>
      </c>
      <c r="J101" s="61">
        <f>I101/D101*100</f>
        <v>64.533008955223877</v>
      </c>
    </row>
    <row r="102" spans="1:10" s="52" customFormat="1" ht="12.75" customHeight="1" x14ac:dyDescent="0.25">
      <c r="A102" s="178" t="s">
        <v>162</v>
      </c>
      <c r="B102" s="195"/>
      <c r="C102" s="180" t="s">
        <v>163</v>
      </c>
      <c r="D102" s="165">
        <v>0</v>
      </c>
      <c r="E102" s="312">
        <v>0</v>
      </c>
      <c r="F102" s="130">
        <v>0</v>
      </c>
      <c r="G102" s="130">
        <v>0</v>
      </c>
      <c r="H102" s="130">
        <v>0</v>
      </c>
      <c r="I102" s="323">
        <f>SUM(E102:H102)</f>
        <v>0</v>
      </c>
      <c r="J102" s="61" t="str">
        <f>IFERROR(I102/D102*100,"0")</f>
        <v>0</v>
      </c>
    </row>
    <row r="103" spans="1:10" s="52" customFormat="1" ht="12.75" customHeight="1" x14ac:dyDescent="0.25">
      <c r="A103" s="178" t="s">
        <v>164</v>
      </c>
      <c r="B103" s="195"/>
      <c r="C103" s="180" t="s">
        <v>312</v>
      </c>
      <c r="D103" s="182">
        <v>-167500</v>
      </c>
      <c r="E103" s="129">
        <v>-3435</v>
      </c>
      <c r="F103" s="130">
        <v>-12560</v>
      </c>
      <c r="G103" s="130">
        <v>-60754.5</v>
      </c>
      <c r="H103" s="130">
        <v>-31343.29</v>
      </c>
      <c r="I103" s="323">
        <f>SUM(E103:H103)</f>
        <v>-108092.79000000001</v>
      </c>
      <c r="J103" s="61">
        <f>IFERROR(I103/D103*100,"0")</f>
        <v>64.533008955223877</v>
      </c>
    </row>
    <row r="104" spans="1:10" s="52" customFormat="1" x14ac:dyDescent="0.25">
      <c r="A104" s="178" t="s">
        <v>166</v>
      </c>
      <c r="B104" s="197"/>
      <c r="C104" s="180" t="s">
        <v>167</v>
      </c>
      <c r="D104" s="165">
        <v>0</v>
      </c>
      <c r="E104" s="312">
        <v>0</v>
      </c>
      <c r="F104" s="130">
        <v>0</v>
      </c>
      <c r="G104" s="130">
        <v>0</v>
      </c>
      <c r="H104" s="130">
        <v>0</v>
      </c>
      <c r="I104" s="323">
        <f>SUM(E104:H104)</f>
        <v>0</v>
      </c>
      <c r="J104" s="61" t="str">
        <f>IFERROR(I104/D104*100,"0")</f>
        <v>0</v>
      </c>
    </row>
    <row r="105" spans="1:10" s="52" customFormat="1" ht="12.75" customHeight="1" x14ac:dyDescent="0.25">
      <c r="A105" s="178" t="s">
        <v>168</v>
      </c>
      <c r="B105" s="195"/>
      <c r="C105" s="180" t="s">
        <v>138</v>
      </c>
      <c r="D105" s="165">
        <v>0</v>
      </c>
      <c r="E105" s="312">
        <v>0</v>
      </c>
      <c r="F105" s="130">
        <v>0</v>
      </c>
      <c r="G105" s="130">
        <v>0</v>
      </c>
      <c r="H105" s="130">
        <v>0</v>
      </c>
      <c r="I105" s="323">
        <f>SUM(E105:H105)</f>
        <v>0</v>
      </c>
      <c r="J105" s="61" t="str">
        <f>IFERROR(I105/D105*100,"0")</f>
        <v>0</v>
      </c>
    </row>
    <row r="106" spans="1:10" s="52" customFormat="1" ht="12.75" customHeight="1" x14ac:dyDescent="0.25">
      <c r="A106" s="194" t="s">
        <v>169</v>
      </c>
      <c r="B106" s="173" t="s">
        <v>170</v>
      </c>
      <c r="C106" s="174"/>
      <c r="D106" s="175">
        <f>SUM(D107:D114)</f>
        <v>-50500</v>
      </c>
      <c r="E106" s="321">
        <f>SUM(E107:E114)</f>
        <v>-7424.48</v>
      </c>
      <c r="F106" s="321">
        <f>SUM(F107:F114)</f>
        <v>-9486.69</v>
      </c>
      <c r="G106" s="321">
        <f>SUM(G107:G110)</f>
        <v>-12350.27</v>
      </c>
      <c r="H106" s="321">
        <f t="shared" ref="H106" si="19">SUM(H107:H109)</f>
        <v>-28008.34</v>
      </c>
      <c r="I106" s="322">
        <f>SUM(I107:I110)</f>
        <v>-57269.78</v>
      </c>
      <c r="J106" s="61">
        <f>I106/D106*100</f>
        <v>113.40550495049504</v>
      </c>
    </row>
    <row r="107" spans="1:10" s="52" customFormat="1" ht="12.75" customHeight="1" x14ac:dyDescent="0.25">
      <c r="A107" s="178" t="s">
        <v>171</v>
      </c>
      <c r="B107" s="179"/>
      <c r="C107" s="180" t="s">
        <v>172</v>
      </c>
      <c r="D107" s="182">
        <v>-26500</v>
      </c>
      <c r="E107" s="129">
        <v>-2808.48</v>
      </c>
      <c r="F107" s="130">
        <v>-4416.6900000000005</v>
      </c>
      <c r="G107" s="130">
        <v>-2413.14</v>
      </c>
      <c r="H107" s="130">
        <v>-25042.25</v>
      </c>
      <c r="I107" s="323">
        <f>SUM(E107:H107)</f>
        <v>-34680.559999999998</v>
      </c>
      <c r="J107" s="61">
        <f>IFERROR(I107/D107*100,"0")</f>
        <v>130.87003773584905</v>
      </c>
    </row>
    <row r="108" spans="1:10" s="52" customFormat="1" x14ac:dyDescent="0.25">
      <c r="A108" s="178" t="s">
        <v>173</v>
      </c>
      <c r="B108" s="179"/>
      <c r="C108" s="180" t="s">
        <v>174</v>
      </c>
      <c r="D108" s="182">
        <v>-24000</v>
      </c>
      <c r="E108" s="129">
        <v>-4616</v>
      </c>
      <c r="F108" s="130">
        <v>-5070</v>
      </c>
      <c r="G108" s="130">
        <v>-9937.130000000001</v>
      </c>
      <c r="H108" s="130">
        <v>-2966.09</v>
      </c>
      <c r="I108" s="323">
        <f>SUM(E108:H108)</f>
        <v>-22589.22</v>
      </c>
      <c r="J108" s="61">
        <f>I108/D108*100</f>
        <v>94.121750000000006</v>
      </c>
    </row>
    <row r="109" spans="1:10" s="52" customFormat="1" ht="12.75" customHeight="1" x14ac:dyDescent="0.25">
      <c r="A109" s="178" t="s">
        <v>175</v>
      </c>
      <c r="B109" s="179"/>
      <c r="C109" s="180" t="s">
        <v>176</v>
      </c>
      <c r="D109" s="165">
        <v>0</v>
      </c>
      <c r="E109" s="312">
        <v>0</v>
      </c>
      <c r="F109" s="130">
        <v>0</v>
      </c>
      <c r="G109" s="130">
        <v>0</v>
      </c>
      <c r="H109" s="130">
        <v>0</v>
      </c>
      <c r="I109" s="323">
        <f>SUM(E109:H109)</f>
        <v>0</v>
      </c>
      <c r="J109" s="61" t="str">
        <f>IFERROR(I109/D109*100,"0")</f>
        <v>0</v>
      </c>
    </row>
    <row r="110" spans="1:10" s="52" customFormat="1" ht="12.75" customHeight="1" x14ac:dyDescent="0.25">
      <c r="A110" s="178" t="s">
        <v>177</v>
      </c>
      <c r="B110" s="179"/>
      <c r="C110" s="181" t="s">
        <v>178</v>
      </c>
      <c r="D110" s="165">
        <v>0</v>
      </c>
      <c r="E110" s="312">
        <v>0</v>
      </c>
      <c r="F110" s="130">
        <v>0</v>
      </c>
      <c r="G110" s="130">
        <v>0</v>
      </c>
      <c r="H110" s="130">
        <v>0</v>
      </c>
      <c r="I110" s="323">
        <f>SUM(E110:H110)</f>
        <v>0</v>
      </c>
      <c r="J110" s="61" t="str">
        <f>IFERROR(I110/D110*100,"0")</f>
        <v>0</v>
      </c>
    </row>
    <row r="111" spans="1:10" s="52" customFormat="1" ht="12.75" customHeight="1" x14ac:dyDescent="0.25">
      <c r="A111" s="44" t="s">
        <v>179</v>
      </c>
      <c r="B111" s="169" t="s">
        <v>180</v>
      </c>
      <c r="C111" s="198"/>
      <c r="D111" s="311">
        <v>0</v>
      </c>
      <c r="E111" s="320">
        <f t="shared" ref="E111:F111" si="20">E112</f>
        <v>0</v>
      </c>
      <c r="F111" s="321">
        <f t="shared" si="20"/>
        <v>0</v>
      </c>
      <c r="G111" s="130">
        <v>0</v>
      </c>
      <c r="H111" s="313">
        <f>H112</f>
        <v>0</v>
      </c>
      <c r="I111" s="322">
        <f>I112</f>
        <v>0</v>
      </c>
      <c r="J111" s="61" t="str">
        <f>IFERROR(I111/D111*100,"0")</f>
        <v>0</v>
      </c>
    </row>
    <row r="112" spans="1:10" s="52" customFormat="1" x14ac:dyDescent="0.25">
      <c r="A112" s="178" t="s">
        <v>181</v>
      </c>
      <c r="B112" s="179"/>
      <c r="C112" s="180" t="s">
        <v>182</v>
      </c>
      <c r="D112" s="165">
        <v>0</v>
      </c>
      <c r="E112" s="312">
        <v>0</v>
      </c>
      <c r="F112" s="130">
        <v>0</v>
      </c>
      <c r="G112" s="130">
        <v>0</v>
      </c>
      <c r="H112" s="130">
        <v>0</v>
      </c>
      <c r="I112" s="323">
        <f>SUM(E112:H112)</f>
        <v>0</v>
      </c>
      <c r="J112" s="61" t="str">
        <f>IFERROR(I112/D112*100,"0")</f>
        <v>0</v>
      </c>
    </row>
    <row r="113" spans="1:10" s="52" customFormat="1" x14ac:dyDescent="0.25">
      <c r="A113" s="178" t="s">
        <v>183</v>
      </c>
      <c r="B113" s="179"/>
      <c r="C113" s="180" t="s">
        <v>184</v>
      </c>
      <c r="D113" s="165">
        <v>0</v>
      </c>
      <c r="E113" s="312">
        <v>0</v>
      </c>
      <c r="F113" s="130">
        <v>0</v>
      </c>
      <c r="G113" s="130">
        <v>0</v>
      </c>
      <c r="H113" s="130">
        <v>0</v>
      </c>
      <c r="I113" s="323">
        <f>SUM(E113:H113)</f>
        <v>0</v>
      </c>
      <c r="J113" s="61" t="str">
        <f t="shared" ref="J113:J114" si="21">IFERROR(I113/D113*100,"0")</f>
        <v>0</v>
      </c>
    </row>
    <row r="114" spans="1:10" s="52" customFormat="1" x14ac:dyDescent="0.25">
      <c r="A114" s="178" t="s">
        <v>185</v>
      </c>
      <c r="B114" s="179"/>
      <c r="C114" s="180" t="s">
        <v>186</v>
      </c>
      <c r="D114" s="165"/>
      <c r="E114" s="312">
        <v>0</v>
      </c>
      <c r="F114" s="130">
        <v>0</v>
      </c>
      <c r="G114" s="130">
        <v>0</v>
      </c>
      <c r="H114" s="130">
        <v>0</v>
      </c>
      <c r="I114" s="323">
        <f>SUM(E114:H114)</f>
        <v>0</v>
      </c>
      <c r="J114" s="61" t="str">
        <f t="shared" si="21"/>
        <v>0</v>
      </c>
    </row>
    <row r="115" spans="1:10" s="52" customFormat="1" ht="12.75" customHeight="1" x14ac:dyDescent="0.25">
      <c r="A115" s="194" t="s">
        <v>187</v>
      </c>
      <c r="B115" s="173" t="s">
        <v>188</v>
      </c>
      <c r="C115" s="174"/>
      <c r="D115" s="175">
        <f>SUM(D116:D124)</f>
        <v>-7000</v>
      </c>
      <c r="E115" s="330">
        <f>SUM(E116:E124)</f>
        <v>0</v>
      </c>
      <c r="F115" s="330">
        <f t="shared" ref="F115:H115" si="22">SUM(F116:F124)</f>
        <v>0</v>
      </c>
      <c r="G115" s="130">
        <v>0</v>
      </c>
      <c r="H115" s="330">
        <f t="shared" si="22"/>
        <v>0</v>
      </c>
      <c r="I115" s="322">
        <f>SUM(I116:I124)</f>
        <v>0</v>
      </c>
      <c r="J115" s="61">
        <f>I115/D115*100</f>
        <v>0</v>
      </c>
    </row>
    <row r="116" spans="1:10" s="52" customFormat="1" ht="12.75" customHeight="1" x14ac:dyDescent="0.25">
      <c r="A116" s="178" t="s">
        <v>189</v>
      </c>
      <c r="B116" s="179"/>
      <c r="C116" s="180" t="s">
        <v>190</v>
      </c>
      <c r="D116" s="165">
        <v>0</v>
      </c>
      <c r="E116" s="312">
        <v>0</v>
      </c>
      <c r="F116" s="130">
        <v>0</v>
      </c>
      <c r="G116" s="130">
        <v>0</v>
      </c>
      <c r="H116" s="130">
        <v>0</v>
      </c>
      <c r="I116" s="323">
        <f t="shared" ref="I116:I124" si="23">SUM(E116:H116)</f>
        <v>0</v>
      </c>
      <c r="J116" s="61">
        <v>0</v>
      </c>
    </row>
    <row r="117" spans="1:10" s="52" customFormat="1" ht="12.75" customHeight="1" x14ac:dyDescent="0.25">
      <c r="A117" s="178" t="s">
        <v>191</v>
      </c>
      <c r="B117" s="179"/>
      <c r="C117" s="180" t="s">
        <v>192</v>
      </c>
      <c r="D117" s="165">
        <v>0</v>
      </c>
      <c r="E117" s="312">
        <v>0</v>
      </c>
      <c r="F117" s="130">
        <v>0</v>
      </c>
      <c r="G117" s="130">
        <v>0</v>
      </c>
      <c r="H117" s="130">
        <v>0</v>
      </c>
      <c r="I117" s="323">
        <f t="shared" si="23"/>
        <v>0</v>
      </c>
      <c r="J117" s="61" t="str">
        <f>IFERROR(I117/D117*100,"0")</f>
        <v>0</v>
      </c>
    </row>
    <row r="118" spans="1:10" s="52" customFormat="1" ht="12.75" customHeight="1" x14ac:dyDescent="0.25">
      <c r="A118" s="196" t="s">
        <v>193</v>
      </c>
      <c r="B118" s="199"/>
      <c r="C118" s="181" t="s">
        <v>194</v>
      </c>
      <c r="D118" s="165">
        <v>0</v>
      </c>
      <c r="E118" s="312">
        <v>0</v>
      </c>
      <c r="F118" s="130">
        <v>0</v>
      </c>
      <c r="G118" s="130">
        <v>0</v>
      </c>
      <c r="H118" s="130">
        <v>0</v>
      </c>
      <c r="I118" s="323">
        <f t="shared" si="23"/>
        <v>0</v>
      </c>
      <c r="J118" s="61" t="str">
        <f>IFERROR(I118/D118*100,"0")</f>
        <v>0</v>
      </c>
    </row>
    <row r="119" spans="1:10" s="52" customFormat="1" ht="12.75" customHeight="1" x14ac:dyDescent="0.25">
      <c r="A119" s="196" t="s">
        <v>195</v>
      </c>
      <c r="B119" s="199"/>
      <c r="C119" s="181" t="s">
        <v>196</v>
      </c>
      <c r="D119" s="182">
        <v>-7000</v>
      </c>
      <c r="E119" s="312">
        <v>0</v>
      </c>
      <c r="F119" s="130">
        <v>0</v>
      </c>
      <c r="G119" s="130">
        <v>0</v>
      </c>
      <c r="H119" s="130">
        <v>0</v>
      </c>
      <c r="I119" s="323">
        <f t="shared" si="23"/>
        <v>0</v>
      </c>
      <c r="J119" s="61">
        <f t="shared" ref="J119:J124" si="24">IFERROR(I119/D119*100,"0")</f>
        <v>0</v>
      </c>
    </row>
    <row r="120" spans="1:10" s="52" customFormat="1" ht="12.75" customHeight="1" x14ac:dyDescent="0.25">
      <c r="A120" s="178" t="s">
        <v>197</v>
      </c>
      <c r="B120" s="179"/>
      <c r="C120" s="180" t="s">
        <v>198</v>
      </c>
      <c r="D120" s="165">
        <v>0</v>
      </c>
      <c r="E120" s="312">
        <v>0</v>
      </c>
      <c r="F120" s="130">
        <v>0</v>
      </c>
      <c r="G120" s="130">
        <v>0</v>
      </c>
      <c r="H120" s="130">
        <v>0</v>
      </c>
      <c r="I120" s="323">
        <f t="shared" si="23"/>
        <v>0</v>
      </c>
      <c r="J120" s="61" t="str">
        <f t="shared" si="24"/>
        <v>0</v>
      </c>
    </row>
    <row r="121" spans="1:10" s="52" customFormat="1" ht="12.75" customHeight="1" x14ac:dyDescent="0.25">
      <c r="A121" s="178" t="s">
        <v>199</v>
      </c>
      <c r="B121" s="179"/>
      <c r="C121" s="180" t="s">
        <v>200</v>
      </c>
      <c r="D121" s="165">
        <v>0</v>
      </c>
      <c r="E121" s="312">
        <v>0</v>
      </c>
      <c r="F121" s="130">
        <v>0</v>
      </c>
      <c r="G121" s="130">
        <v>0</v>
      </c>
      <c r="H121" s="130">
        <v>0</v>
      </c>
      <c r="I121" s="323">
        <f t="shared" si="23"/>
        <v>0</v>
      </c>
      <c r="J121" s="61" t="str">
        <f t="shared" si="24"/>
        <v>0</v>
      </c>
    </row>
    <row r="122" spans="1:10" s="52" customFormat="1" ht="12.75" customHeight="1" x14ac:dyDescent="0.25">
      <c r="A122" s="178" t="s">
        <v>201</v>
      </c>
      <c r="B122" s="179"/>
      <c r="C122" s="180" t="s">
        <v>202</v>
      </c>
      <c r="D122" s="165">
        <v>0</v>
      </c>
      <c r="E122" s="312">
        <v>0</v>
      </c>
      <c r="F122" s="130">
        <v>0</v>
      </c>
      <c r="G122" s="130">
        <v>0</v>
      </c>
      <c r="H122" s="130">
        <v>0</v>
      </c>
      <c r="I122" s="323">
        <f t="shared" si="23"/>
        <v>0</v>
      </c>
      <c r="J122" s="61" t="str">
        <f t="shared" si="24"/>
        <v>0</v>
      </c>
    </row>
    <row r="123" spans="1:10" s="52" customFormat="1" ht="12.75" customHeight="1" x14ac:dyDescent="0.25">
      <c r="A123" s="178" t="s">
        <v>203</v>
      </c>
      <c r="B123" s="179"/>
      <c r="C123" s="180" t="s">
        <v>204</v>
      </c>
      <c r="D123" s="165">
        <v>0</v>
      </c>
      <c r="E123" s="312">
        <v>0</v>
      </c>
      <c r="F123" s="130">
        <v>0</v>
      </c>
      <c r="G123" s="130">
        <v>0</v>
      </c>
      <c r="H123" s="130">
        <v>0</v>
      </c>
      <c r="I123" s="323">
        <f t="shared" si="23"/>
        <v>0</v>
      </c>
      <c r="J123" s="61" t="str">
        <f t="shared" si="24"/>
        <v>0</v>
      </c>
    </row>
    <row r="124" spans="1:10" s="52" customFormat="1" ht="12.75" customHeight="1" x14ac:dyDescent="0.25">
      <c r="A124" s="178" t="s">
        <v>205</v>
      </c>
      <c r="B124" s="179"/>
      <c r="C124" s="180" t="s">
        <v>206</v>
      </c>
      <c r="D124" s="165">
        <v>0</v>
      </c>
      <c r="E124" s="312">
        <v>0</v>
      </c>
      <c r="F124" s="130">
        <v>0</v>
      </c>
      <c r="G124" s="130">
        <v>0</v>
      </c>
      <c r="H124" s="130">
        <v>0</v>
      </c>
      <c r="I124" s="323">
        <f t="shared" si="23"/>
        <v>0</v>
      </c>
      <c r="J124" s="61" t="str">
        <f t="shared" si="24"/>
        <v>0</v>
      </c>
    </row>
    <row r="125" spans="1:10" s="52" customFormat="1" x14ac:dyDescent="0.25">
      <c r="A125" s="194" t="s">
        <v>207</v>
      </c>
      <c r="B125" s="173" t="s">
        <v>208</v>
      </c>
      <c r="C125" s="174"/>
      <c r="D125" s="311">
        <f>SUM(D126:D127)</f>
        <v>0</v>
      </c>
      <c r="E125" s="330">
        <f>SUM(E126:E127)</f>
        <v>0</v>
      </c>
      <c r="F125" s="330">
        <f t="shared" ref="F125:H125" si="25">SUM(F126:F127)</f>
        <v>0</v>
      </c>
      <c r="G125" s="130">
        <v>0</v>
      </c>
      <c r="H125" s="330">
        <f t="shared" si="25"/>
        <v>0</v>
      </c>
      <c r="I125" s="322">
        <f>SUM(I126:I127)</f>
        <v>0</v>
      </c>
      <c r="J125" s="61">
        <v>0</v>
      </c>
    </row>
    <row r="126" spans="1:10" s="52" customFormat="1" x14ac:dyDescent="0.25">
      <c r="A126" s="178" t="s">
        <v>209</v>
      </c>
      <c r="B126" s="179"/>
      <c r="C126" s="180" t="s">
        <v>138</v>
      </c>
      <c r="D126" s="165">
        <v>0</v>
      </c>
      <c r="E126" s="312">
        <v>0</v>
      </c>
      <c r="F126" s="130">
        <v>0</v>
      </c>
      <c r="G126" s="130">
        <v>0</v>
      </c>
      <c r="H126" s="130">
        <v>0</v>
      </c>
      <c r="I126" s="323">
        <f>SUM(E126:H126)</f>
        <v>0</v>
      </c>
      <c r="J126" s="61">
        <v>0</v>
      </c>
    </row>
    <row r="127" spans="1:10" s="52" customFormat="1" x14ac:dyDescent="0.25">
      <c r="A127" s="178" t="s">
        <v>210</v>
      </c>
      <c r="B127" s="179"/>
      <c r="C127" s="180" t="s">
        <v>138</v>
      </c>
      <c r="D127" s="165">
        <v>0</v>
      </c>
      <c r="E127" s="312">
        <v>0</v>
      </c>
      <c r="F127" s="130">
        <v>0</v>
      </c>
      <c r="G127" s="130">
        <v>0</v>
      </c>
      <c r="H127" s="130">
        <v>0</v>
      </c>
      <c r="I127" s="323">
        <f>SUM(E127:H127)</f>
        <v>0</v>
      </c>
      <c r="J127" s="61" t="str">
        <f>IFERROR(I127/D127*100,"0")</f>
        <v>0</v>
      </c>
    </row>
    <row r="128" spans="1:10" s="52" customFormat="1" ht="2.1" customHeight="1" x14ac:dyDescent="0.25">
      <c r="A128" s="149"/>
      <c r="B128" s="161"/>
      <c r="C128" s="162"/>
      <c r="D128" s="165"/>
      <c r="E128" s="332"/>
      <c r="F128" s="320"/>
      <c r="G128" s="320"/>
      <c r="H128" s="320"/>
      <c r="I128" s="322"/>
      <c r="J128" s="201"/>
    </row>
    <row r="129" spans="1:11" s="52" customFormat="1" ht="18" customHeight="1" x14ac:dyDescent="0.25">
      <c r="A129" s="44">
        <v>12</v>
      </c>
      <c r="B129" s="183" t="s">
        <v>211</v>
      </c>
      <c r="C129" s="192"/>
      <c r="D129" s="175">
        <f t="shared" ref="D129:I129" si="26">D44+D58+D68+D84+D88+D95</f>
        <v>-1379271.7352301809</v>
      </c>
      <c r="E129" s="330">
        <f t="shared" si="26"/>
        <v>-238275.99999999997</v>
      </c>
      <c r="F129" s="321">
        <f>F44+F58+F68+F84+F88+F95</f>
        <v>-268191.93</v>
      </c>
      <c r="G129" s="321">
        <f>G44+G58+G68+G84+G88+G95</f>
        <v>-304250.01</v>
      </c>
      <c r="H129" s="311">
        <f t="shared" si="26"/>
        <v>-324772.60000000003</v>
      </c>
      <c r="I129" s="330">
        <f t="shared" si="26"/>
        <v>-1135490.54</v>
      </c>
      <c r="J129" s="61">
        <f>I129/D129*100</f>
        <v>82.325368598269918</v>
      </c>
    </row>
    <row r="130" spans="1:11" ht="7.5" customHeight="1" x14ac:dyDescent="0.2">
      <c r="A130" s="202"/>
      <c r="D130" s="333"/>
      <c r="E130" s="333"/>
      <c r="F130" s="333"/>
      <c r="G130" s="320"/>
      <c r="H130" s="320"/>
      <c r="I130" s="320"/>
      <c r="J130" s="204"/>
      <c r="K130" s="5"/>
    </row>
    <row r="131" spans="1:11" s="52" customFormat="1" ht="28.5" customHeight="1" x14ac:dyDescent="0.25">
      <c r="A131" s="172">
        <v>13</v>
      </c>
      <c r="B131" s="205"/>
      <c r="C131" s="206" t="s">
        <v>212</v>
      </c>
      <c r="D131" s="314">
        <v>0</v>
      </c>
      <c r="E131" s="329">
        <f t="shared" ref="E131" si="27">SUM(E132:E135)</f>
        <v>0</v>
      </c>
      <c r="F131" s="81">
        <f>SUM(F132:F135)</f>
        <v>0</v>
      </c>
      <c r="G131" s="81">
        <f>SUM(G132:G135)</f>
        <v>0</v>
      </c>
      <c r="H131" s="81">
        <f>SUM(H132:H135)</f>
        <v>0</v>
      </c>
      <c r="I131" s="322">
        <f>SUM(I132:I135)</f>
        <v>0</v>
      </c>
      <c r="J131" s="208" t="str">
        <f>IFERROR(I131/D131*100,"0")</f>
        <v>0</v>
      </c>
    </row>
    <row r="132" spans="1:11" ht="12.75" customHeight="1" x14ac:dyDescent="0.2">
      <c r="A132" s="209" t="s">
        <v>213</v>
      </c>
      <c r="B132" s="210"/>
      <c r="C132" s="62" t="s">
        <v>214</v>
      </c>
      <c r="D132" s="334">
        <v>0</v>
      </c>
      <c r="E132" s="312">
        <v>0</v>
      </c>
      <c r="F132" s="130">
        <v>0</v>
      </c>
      <c r="G132" s="130">
        <v>0</v>
      </c>
      <c r="H132" s="130">
        <v>0</v>
      </c>
      <c r="I132" s="323">
        <f>SUM(E132:H132)</f>
        <v>0</v>
      </c>
      <c r="J132" s="208" t="str">
        <f>IFERROR(I132/D132*100,"0")</f>
        <v>0</v>
      </c>
      <c r="K132" s="5"/>
    </row>
    <row r="133" spans="1:11" ht="12.75" customHeight="1" x14ac:dyDescent="0.2">
      <c r="A133" s="209" t="s">
        <v>215</v>
      </c>
      <c r="B133" s="210"/>
      <c r="C133" s="62" t="s">
        <v>216</v>
      </c>
      <c r="D133" s="334">
        <v>0</v>
      </c>
      <c r="E133" s="312">
        <v>0</v>
      </c>
      <c r="F133" s="130">
        <v>0</v>
      </c>
      <c r="G133" s="130">
        <v>0</v>
      </c>
      <c r="H133" s="130">
        <v>0</v>
      </c>
      <c r="I133" s="323">
        <f>SUM(E133:H133)</f>
        <v>0</v>
      </c>
      <c r="J133" s="208" t="str">
        <f>IFERROR(I133/D133*100,"0")</f>
        <v>0</v>
      </c>
      <c r="K133" s="5"/>
    </row>
    <row r="134" spans="1:11" ht="12.75" customHeight="1" x14ac:dyDescent="0.2">
      <c r="A134" s="212" t="s">
        <v>217</v>
      </c>
      <c r="B134" s="155"/>
      <c r="C134" s="62" t="s">
        <v>218</v>
      </c>
      <c r="D134" s="334">
        <v>0</v>
      </c>
      <c r="E134" s="312">
        <v>0</v>
      </c>
      <c r="F134" s="130">
        <v>0</v>
      </c>
      <c r="G134" s="130">
        <v>0</v>
      </c>
      <c r="H134" s="130">
        <v>0</v>
      </c>
      <c r="I134" s="323">
        <f>SUM(E134:H134)</f>
        <v>0</v>
      </c>
      <c r="J134" s="208" t="str">
        <f>IFERROR(I134/D134*100,"0")</f>
        <v>0</v>
      </c>
      <c r="K134" s="5"/>
    </row>
    <row r="135" spans="1:11" ht="12.75" customHeight="1" x14ac:dyDescent="0.2">
      <c r="A135" s="212" t="s">
        <v>219</v>
      </c>
      <c r="B135" s="155"/>
      <c r="C135" s="62" t="s">
        <v>220</v>
      </c>
      <c r="D135" s="334">
        <v>0</v>
      </c>
      <c r="E135" s="312">
        <v>0</v>
      </c>
      <c r="F135" s="130">
        <v>0</v>
      </c>
      <c r="G135" s="130">
        <v>0</v>
      </c>
      <c r="H135" s="130">
        <v>0</v>
      </c>
      <c r="I135" s="323">
        <f>SUM(E135:H135)</f>
        <v>0</v>
      </c>
      <c r="J135" s="208" t="str">
        <f>IFERROR(I135/D135*100,"0")</f>
        <v>0</v>
      </c>
      <c r="K135" s="5"/>
    </row>
    <row r="136" spans="1:11" ht="8.1" customHeight="1" x14ac:dyDescent="0.2">
      <c r="A136" s="202"/>
      <c r="D136" s="333"/>
      <c r="E136" s="333"/>
      <c r="F136" s="333"/>
      <c r="G136" s="333"/>
      <c r="H136" s="333"/>
      <c r="I136" s="335"/>
      <c r="J136" s="101"/>
      <c r="K136" s="5"/>
    </row>
    <row r="137" spans="1:11" s="52" customFormat="1" ht="18" customHeight="1" x14ac:dyDescent="0.25">
      <c r="A137" s="44">
        <v>14</v>
      </c>
      <c r="B137" s="183" t="s">
        <v>221</v>
      </c>
      <c r="C137" s="184" t="s">
        <v>222</v>
      </c>
      <c r="D137" s="336">
        <f>SUM(D129+D131)</f>
        <v>-1379271.7352301809</v>
      </c>
      <c r="E137" s="337">
        <f t="shared" ref="E137:F137" si="28">SUM(E129+E131)</f>
        <v>-238275.99999999997</v>
      </c>
      <c r="F137" s="337">
        <f t="shared" si="28"/>
        <v>-268191.93</v>
      </c>
      <c r="G137" s="337">
        <f>SUM(G129+G131)</f>
        <v>-304250.01</v>
      </c>
      <c r="H137" s="337">
        <f>SUM(H129+H131)</f>
        <v>-324772.60000000003</v>
      </c>
      <c r="I137" s="322">
        <f>I129+I131</f>
        <v>-1135490.54</v>
      </c>
      <c r="J137" s="144">
        <f>I137/D137*100</f>
        <v>82.325368598269918</v>
      </c>
    </row>
    <row r="138" spans="1:11" x14ac:dyDescent="0.2">
      <c r="A138" s="216"/>
      <c r="B138" s="156"/>
      <c r="C138" s="156"/>
      <c r="D138" s="338"/>
      <c r="E138" s="338"/>
      <c r="F138" s="339"/>
      <c r="G138" s="339"/>
      <c r="H138" s="339"/>
      <c r="I138" s="340"/>
      <c r="J138" s="204"/>
      <c r="K138" s="5"/>
    </row>
    <row r="139" spans="1:11" s="52" customFormat="1" ht="24.95" customHeight="1" x14ac:dyDescent="0.25">
      <c r="A139" s="220">
        <v>15</v>
      </c>
      <c r="B139" s="166" t="s">
        <v>223</v>
      </c>
      <c r="C139" s="221"/>
      <c r="D139" s="336">
        <f t="shared" ref="D139:I139" si="29">D137+D39</f>
        <v>0</v>
      </c>
      <c r="E139" s="329">
        <f t="shared" si="29"/>
        <v>0</v>
      </c>
      <c r="F139" s="81">
        <f t="shared" si="29"/>
        <v>0</v>
      </c>
      <c r="G139" s="81">
        <f>G137+G39</f>
        <v>0</v>
      </c>
      <c r="H139" s="81">
        <f t="shared" si="29"/>
        <v>0</v>
      </c>
      <c r="I139" s="322">
        <f t="shared" si="29"/>
        <v>0</v>
      </c>
      <c r="J139" s="61"/>
    </row>
    <row r="140" spans="1:11" ht="23.65" customHeight="1" x14ac:dyDescent="0.2">
      <c r="A140" s="202"/>
      <c r="B140" s="223"/>
      <c r="C140" s="223"/>
      <c r="D140" s="341"/>
      <c r="E140" s="341"/>
      <c r="F140" s="341"/>
      <c r="G140" s="342"/>
      <c r="H140" s="342"/>
      <c r="I140" s="342"/>
      <c r="J140" s="226"/>
      <c r="K140" s="226"/>
    </row>
    <row r="141" spans="1:11" s="52" customFormat="1" ht="16.5" customHeight="1" x14ac:dyDescent="0.2">
      <c r="A141" s="227" t="s">
        <v>224</v>
      </c>
      <c r="B141" s="97"/>
      <c r="C141" s="97"/>
      <c r="D141" s="343"/>
      <c r="E141" s="343"/>
      <c r="F141" s="343"/>
      <c r="G141" s="344"/>
      <c r="H141" s="344"/>
      <c r="I141" s="344"/>
      <c r="J141" s="228"/>
      <c r="K141" s="228"/>
    </row>
    <row r="142" spans="1:11" ht="11.25" customHeight="1" x14ac:dyDescent="0.2">
      <c r="A142" s="202"/>
      <c r="B142" s="6"/>
      <c r="C142" s="6"/>
      <c r="D142" s="345"/>
      <c r="E142" s="345"/>
      <c r="F142" s="345"/>
      <c r="G142" s="346"/>
      <c r="H142" s="346"/>
      <c r="I142" s="346"/>
    </row>
    <row r="143" spans="1:11" ht="27" customHeight="1" x14ac:dyDescent="0.2">
      <c r="A143" s="202"/>
      <c r="B143" s="6"/>
      <c r="C143" s="6"/>
      <c r="D143" s="324" t="s">
        <v>12</v>
      </c>
      <c r="E143" s="347" t="s">
        <v>13</v>
      </c>
      <c r="F143" s="326" t="s">
        <v>14</v>
      </c>
      <c r="G143" s="325" t="s">
        <v>15</v>
      </c>
      <c r="H143" s="348" t="s">
        <v>16</v>
      </c>
      <c r="I143" s="347" t="s">
        <v>17</v>
      </c>
      <c r="J143" s="111" t="s">
        <v>18</v>
      </c>
      <c r="K143" s="231"/>
    </row>
    <row r="144" spans="1:11" ht="3" customHeight="1" x14ac:dyDescent="0.2">
      <c r="A144" s="202"/>
      <c r="B144" s="6"/>
      <c r="C144" s="6"/>
      <c r="D144" s="349"/>
      <c r="E144" s="346"/>
      <c r="F144" s="350"/>
      <c r="G144" s="351"/>
      <c r="H144" s="351"/>
      <c r="I144" s="351"/>
      <c r="J144" s="233"/>
      <c r="K144" s="107"/>
    </row>
    <row r="145" spans="1:11" ht="27.95" customHeight="1" x14ac:dyDescent="0.2">
      <c r="A145" s="44">
        <v>16</v>
      </c>
      <c r="B145" s="234" t="s">
        <v>225</v>
      </c>
      <c r="C145" s="235"/>
      <c r="D145" s="314">
        <f>SUM(D148:D154)</f>
        <v>0</v>
      </c>
      <c r="E145" s="352">
        <f>SUM(E146:E154)</f>
        <v>0</v>
      </c>
      <c r="F145" s="352">
        <f>SUM(F146:F154)</f>
        <v>0</v>
      </c>
      <c r="G145" s="352">
        <f>SUM(G146:G154)</f>
        <v>0</v>
      </c>
      <c r="H145" s="352">
        <f>SUM(H146:H154)</f>
        <v>0</v>
      </c>
      <c r="I145" s="353">
        <f t="shared" ref="I145:I154" si="30">SUM(E145:H145)</f>
        <v>0</v>
      </c>
      <c r="J145" s="239"/>
      <c r="K145" s="240"/>
    </row>
    <row r="146" spans="1:11" ht="12.75" customHeight="1" x14ac:dyDescent="0.2">
      <c r="A146" s="212" t="s">
        <v>226</v>
      </c>
      <c r="B146" s="18"/>
      <c r="C146" s="241" t="s">
        <v>227</v>
      </c>
      <c r="D146" s="334">
        <v>0</v>
      </c>
      <c r="E146" s="332">
        <v>0</v>
      </c>
      <c r="F146" s="130">
        <v>0</v>
      </c>
      <c r="G146" s="130">
        <v>0</v>
      </c>
      <c r="H146" s="130">
        <v>0</v>
      </c>
      <c r="I146" s="354">
        <f t="shared" si="30"/>
        <v>0</v>
      </c>
      <c r="J146" s="239"/>
      <c r="K146" s="240"/>
    </row>
    <row r="147" spans="1:11" ht="12.75" customHeight="1" x14ac:dyDescent="0.2">
      <c r="A147" s="212" t="s">
        <v>228</v>
      </c>
      <c r="B147" s="244"/>
      <c r="C147" s="245" t="s">
        <v>229</v>
      </c>
      <c r="D147" s="334">
        <v>0</v>
      </c>
      <c r="E147" s="332">
        <v>0</v>
      </c>
      <c r="F147" s="130">
        <v>0</v>
      </c>
      <c r="G147" s="130">
        <v>0</v>
      </c>
      <c r="H147" s="130">
        <v>0</v>
      </c>
      <c r="I147" s="354">
        <f t="shared" si="30"/>
        <v>0</v>
      </c>
      <c r="J147" s="246"/>
      <c r="K147" s="247"/>
    </row>
    <row r="148" spans="1:11" ht="12.75" customHeight="1" x14ac:dyDescent="0.2">
      <c r="A148" s="212" t="s">
        <v>230</v>
      </c>
      <c r="B148" s="18"/>
      <c r="C148" s="241" t="s">
        <v>231</v>
      </c>
      <c r="D148" s="334">
        <v>0</v>
      </c>
      <c r="E148" s="332">
        <v>0</v>
      </c>
      <c r="F148" s="130">
        <v>0</v>
      </c>
      <c r="G148" s="130">
        <v>0</v>
      </c>
      <c r="H148" s="130">
        <v>0</v>
      </c>
      <c r="I148" s="354">
        <f t="shared" si="30"/>
        <v>0</v>
      </c>
      <c r="J148" s="239"/>
      <c r="K148" s="240"/>
    </row>
    <row r="149" spans="1:11" ht="12.75" customHeight="1" x14ac:dyDescent="0.2">
      <c r="A149" s="212" t="s">
        <v>232</v>
      </c>
      <c r="B149" s="18"/>
      <c r="C149" s="241" t="s">
        <v>233</v>
      </c>
      <c r="D149" s="334">
        <v>0</v>
      </c>
      <c r="E149" s="332">
        <v>0</v>
      </c>
      <c r="F149" s="130">
        <v>0</v>
      </c>
      <c r="G149" s="130">
        <v>0</v>
      </c>
      <c r="H149" s="130">
        <v>0</v>
      </c>
      <c r="I149" s="354">
        <f t="shared" si="30"/>
        <v>0</v>
      </c>
      <c r="J149" s="246"/>
      <c r="K149" s="247"/>
    </row>
    <row r="150" spans="1:11" ht="12.75" customHeight="1" x14ac:dyDescent="0.2">
      <c r="A150" s="212" t="s">
        <v>234</v>
      </c>
      <c r="B150" s="18"/>
      <c r="C150" s="241" t="s">
        <v>250</v>
      </c>
      <c r="D150" s="334">
        <v>0</v>
      </c>
      <c r="E150" s="332">
        <v>0</v>
      </c>
      <c r="F150" s="130">
        <v>0</v>
      </c>
      <c r="G150" s="130">
        <v>0</v>
      </c>
      <c r="H150" s="130">
        <v>0</v>
      </c>
      <c r="I150" s="354">
        <f t="shared" si="30"/>
        <v>0</v>
      </c>
      <c r="J150" s="246"/>
      <c r="K150" s="247"/>
    </row>
    <row r="151" spans="1:11" ht="12.75" customHeight="1" x14ac:dyDescent="0.2">
      <c r="A151" s="212" t="s">
        <v>236</v>
      </c>
      <c r="B151" s="18"/>
      <c r="C151" s="241" t="s">
        <v>237</v>
      </c>
      <c r="D151" s="334">
        <v>0</v>
      </c>
      <c r="E151" s="332">
        <v>0</v>
      </c>
      <c r="F151" s="130">
        <v>0</v>
      </c>
      <c r="G151" s="130">
        <v>0</v>
      </c>
      <c r="H151" s="130">
        <v>0</v>
      </c>
      <c r="I151" s="354">
        <f t="shared" si="30"/>
        <v>0</v>
      </c>
      <c r="J151" s="246"/>
      <c r="K151" s="247"/>
    </row>
    <row r="152" spans="1:11" ht="12.75" customHeight="1" x14ac:dyDescent="0.2">
      <c r="A152" s="212" t="s">
        <v>238</v>
      </c>
      <c r="B152" s="18"/>
      <c r="C152" s="241" t="s">
        <v>239</v>
      </c>
      <c r="D152" s="334">
        <v>0</v>
      </c>
      <c r="E152" s="332">
        <v>0</v>
      </c>
      <c r="F152" s="130">
        <v>0</v>
      </c>
      <c r="G152" s="130">
        <v>0</v>
      </c>
      <c r="H152" s="130">
        <v>0</v>
      </c>
      <c r="I152" s="354">
        <f t="shared" si="30"/>
        <v>0</v>
      </c>
      <c r="J152" s="246"/>
      <c r="K152" s="247"/>
    </row>
    <row r="153" spans="1:11" ht="12.75" customHeight="1" x14ac:dyDescent="0.2">
      <c r="A153" s="212" t="s">
        <v>240</v>
      </c>
      <c r="B153" s="18"/>
      <c r="C153" s="241" t="s">
        <v>241</v>
      </c>
      <c r="D153" s="334">
        <v>0</v>
      </c>
      <c r="E153" s="332">
        <v>0</v>
      </c>
      <c r="F153" s="130">
        <v>0</v>
      </c>
      <c r="G153" s="130">
        <v>0</v>
      </c>
      <c r="H153" s="130">
        <v>0</v>
      </c>
      <c r="I153" s="354">
        <f t="shared" si="30"/>
        <v>0</v>
      </c>
      <c r="J153" s="246"/>
      <c r="K153" s="247"/>
    </row>
    <row r="154" spans="1:11" ht="12.75" customHeight="1" x14ac:dyDescent="0.2">
      <c r="A154" s="212" t="s">
        <v>242</v>
      </c>
      <c r="B154" s="18"/>
      <c r="C154" s="241" t="s">
        <v>243</v>
      </c>
      <c r="D154" s="165">
        <f>-D24:D24</f>
        <v>0</v>
      </c>
      <c r="E154" s="332">
        <v>0</v>
      </c>
      <c r="F154" s="92">
        <v>0</v>
      </c>
      <c r="G154" s="92">
        <v>0</v>
      </c>
      <c r="H154" s="355">
        <v>0</v>
      </c>
      <c r="I154" s="354">
        <f t="shared" si="30"/>
        <v>0</v>
      </c>
      <c r="J154" s="239"/>
      <c r="K154" s="240"/>
    </row>
    <row r="155" spans="1:11" ht="20.100000000000001" customHeight="1" x14ac:dyDescent="0.2">
      <c r="A155" s="202"/>
      <c r="B155" s="6"/>
      <c r="C155" s="6"/>
      <c r="D155" s="345"/>
      <c r="E155" s="345"/>
      <c r="F155" s="345"/>
      <c r="G155" s="346"/>
      <c r="H155" s="346"/>
      <c r="I155" s="346"/>
      <c r="J155" s="250"/>
      <c r="K155" s="250"/>
    </row>
    <row r="156" spans="1:11" ht="27.95" customHeight="1" x14ac:dyDescent="0.2">
      <c r="A156" s="44">
        <v>17</v>
      </c>
      <c r="B156" s="251" t="s">
        <v>244</v>
      </c>
      <c r="C156" s="118"/>
      <c r="D156" s="356">
        <f>SUM(D157:D165)</f>
        <v>0</v>
      </c>
      <c r="E156" s="352">
        <f>SUM(E157:E165)</f>
        <v>0</v>
      </c>
      <c r="F156" s="352">
        <f>SUM(F157:F165)</f>
        <v>0</v>
      </c>
      <c r="G156" s="352">
        <f>SUM(G157:G165)</f>
        <v>0</v>
      </c>
      <c r="H156" s="352">
        <f>SUM(H157:H165)</f>
        <v>0</v>
      </c>
      <c r="I156" s="353"/>
      <c r="J156" s="253"/>
      <c r="K156" s="254"/>
    </row>
    <row r="157" spans="1:11" s="259" customFormat="1" x14ac:dyDescent="0.2">
      <c r="A157" s="212" t="s">
        <v>245</v>
      </c>
      <c r="B157" s="18"/>
      <c r="C157" s="241" t="s">
        <v>227</v>
      </c>
      <c r="D157" s="334">
        <v>0</v>
      </c>
      <c r="E157" s="357">
        <v>0</v>
      </c>
      <c r="F157" s="358">
        <v>0</v>
      </c>
      <c r="G157" s="359">
        <v>0</v>
      </c>
      <c r="H157" s="360">
        <v>0</v>
      </c>
      <c r="I157" s="353"/>
      <c r="J157" s="253"/>
      <c r="K157" s="254"/>
    </row>
    <row r="158" spans="1:11" s="259" customFormat="1" x14ac:dyDescent="0.2">
      <c r="A158" s="212" t="s">
        <v>246</v>
      </c>
      <c r="B158" s="244"/>
      <c r="C158" s="245" t="s">
        <v>229</v>
      </c>
      <c r="D158" s="334">
        <v>0</v>
      </c>
      <c r="E158" s="357">
        <v>0</v>
      </c>
      <c r="F158" s="358">
        <v>0</v>
      </c>
      <c r="G158" s="359">
        <v>0</v>
      </c>
      <c r="H158" s="360">
        <v>0</v>
      </c>
      <c r="I158" s="353"/>
      <c r="J158" s="253"/>
      <c r="K158" s="254"/>
    </row>
    <row r="159" spans="1:11" s="259" customFormat="1" x14ac:dyDescent="0.2">
      <c r="A159" s="212" t="s">
        <v>247</v>
      </c>
      <c r="B159" s="18"/>
      <c r="C159" s="241" t="s">
        <v>231</v>
      </c>
      <c r="D159" s="334">
        <v>0</v>
      </c>
      <c r="E159" s="357">
        <v>0</v>
      </c>
      <c r="F159" s="358">
        <v>0</v>
      </c>
      <c r="G159" s="359">
        <v>0</v>
      </c>
      <c r="H159" s="360">
        <v>0</v>
      </c>
      <c r="I159" s="353"/>
      <c r="J159" s="253"/>
      <c r="K159" s="254"/>
    </row>
    <row r="160" spans="1:11" s="259" customFormat="1" x14ac:dyDescent="0.2">
      <c r="A160" s="212" t="s">
        <v>248</v>
      </c>
      <c r="B160" s="18"/>
      <c r="C160" s="241" t="s">
        <v>233</v>
      </c>
      <c r="D160" s="334">
        <v>0</v>
      </c>
      <c r="E160" s="357">
        <v>0</v>
      </c>
      <c r="F160" s="358">
        <v>0</v>
      </c>
      <c r="G160" s="359">
        <v>0</v>
      </c>
      <c r="H160" s="360">
        <v>0</v>
      </c>
      <c r="I160" s="353"/>
      <c r="J160" s="253"/>
      <c r="K160" s="254"/>
    </row>
    <row r="161" spans="1:11" s="259" customFormat="1" x14ac:dyDescent="0.2">
      <c r="A161" s="212" t="s">
        <v>249</v>
      </c>
      <c r="B161" s="18"/>
      <c r="C161" s="241" t="s">
        <v>250</v>
      </c>
      <c r="D161" s="334">
        <v>0</v>
      </c>
      <c r="E161" s="357">
        <v>0</v>
      </c>
      <c r="F161" s="358">
        <v>0</v>
      </c>
      <c r="G161" s="359">
        <v>0</v>
      </c>
      <c r="H161" s="360">
        <v>0</v>
      </c>
      <c r="I161" s="353"/>
      <c r="J161" s="253"/>
      <c r="K161" s="254"/>
    </row>
    <row r="162" spans="1:11" s="259" customFormat="1" x14ac:dyDescent="0.2">
      <c r="A162" s="212" t="s">
        <v>251</v>
      </c>
      <c r="B162" s="18"/>
      <c r="C162" s="241" t="s">
        <v>237</v>
      </c>
      <c r="D162" s="334">
        <v>0</v>
      </c>
      <c r="E162" s="357">
        <v>0</v>
      </c>
      <c r="F162" s="358">
        <v>0</v>
      </c>
      <c r="G162" s="359">
        <v>0</v>
      </c>
      <c r="H162" s="360">
        <v>0</v>
      </c>
      <c r="I162" s="353"/>
      <c r="J162" s="253"/>
      <c r="K162" s="254"/>
    </row>
    <row r="163" spans="1:11" s="259" customFormat="1" x14ac:dyDescent="0.2">
      <c r="A163" s="212" t="s">
        <v>252</v>
      </c>
      <c r="B163" s="18"/>
      <c r="C163" s="241" t="s">
        <v>239</v>
      </c>
      <c r="D163" s="334">
        <v>0</v>
      </c>
      <c r="E163" s="357">
        <v>0</v>
      </c>
      <c r="F163" s="358">
        <v>0</v>
      </c>
      <c r="G163" s="359">
        <v>0</v>
      </c>
      <c r="H163" s="360">
        <v>0</v>
      </c>
      <c r="I163" s="353"/>
      <c r="J163" s="253"/>
      <c r="K163" s="254"/>
    </row>
    <row r="164" spans="1:11" s="259" customFormat="1" x14ac:dyDescent="0.2">
      <c r="A164" s="212" t="s">
        <v>253</v>
      </c>
      <c r="B164" s="18"/>
      <c r="C164" s="241" t="s">
        <v>241</v>
      </c>
      <c r="D164" s="334">
        <v>0</v>
      </c>
      <c r="E164" s="357">
        <v>0</v>
      </c>
      <c r="F164" s="358">
        <v>0</v>
      </c>
      <c r="G164" s="359">
        <v>0</v>
      </c>
      <c r="H164" s="360">
        <v>0</v>
      </c>
      <c r="I164" s="353"/>
      <c r="J164" s="253"/>
      <c r="K164" s="254"/>
    </row>
    <row r="165" spans="1:11" s="259" customFormat="1" x14ac:dyDescent="0.2">
      <c r="A165" s="212" t="s">
        <v>254</v>
      </c>
      <c r="B165" s="18"/>
      <c r="C165" s="241" t="s">
        <v>243</v>
      </c>
      <c r="D165" s="334">
        <v>0</v>
      </c>
      <c r="E165" s="357">
        <v>0</v>
      </c>
      <c r="F165" s="358">
        <v>0</v>
      </c>
      <c r="G165" s="359">
        <v>0</v>
      </c>
      <c r="H165" s="360">
        <v>0</v>
      </c>
      <c r="I165" s="353"/>
      <c r="J165" s="253"/>
      <c r="K165" s="254"/>
    </row>
    <row r="166" spans="1:11" s="52" customFormat="1" ht="20.100000000000001" customHeight="1" x14ac:dyDescent="0.2">
      <c r="A166" s="202"/>
      <c r="B166" s="145"/>
      <c r="C166" s="145"/>
      <c r="D166" s="361"/>
      <c r="E166" s="361"/>
      <c r="F166" s="361"/>
      <c r="G166" s="344"/>
      <c r="H166" s="344"/>
      <c r="I166" s="344"/>
      <c r="J166" s="260"/>
      <c r="K166" s="260"/>
    </row>
    <row r="167" spans="1:11" ht="27.95" customHeight="1" x14ac:dyDescent="0.2">
      <c r="A167" s="44">
        <v>18</v>
      </c>
      <c r="B167" s="234" t="s">
        <v>255</v>
      </c>
      <c r="C167" s="235" t="s">
        <v>256</v>
      </c>
      <c r="D167" s="314">
        <f>SUM(D168:D176)</f>
        <v>0</v>
      </c>
      <c r="E167" s="320">
        <f>SUM(E168:E176)</f>
        <v>0</v>
      </c>
      <c r="F167" s="321">
        <f>SUM(F168:F176)</f>
        <v>0</v>
      </c>
      <c r="G167" s="321">
        <f>SUM(G168:G176)</f>
        <v>0</v>
      </c>
      <c r="H167" s="321">
        <f>SUM(H168:H176)</f>
        <v>0</v>
      </c>
      <c r="I167" s="353"/>
      <c r="J167" s="111"/>
      <c r="K167" s="231"/>
    </row>
    <row r="168" spans="1:11" s="259" customFormat="1" x14ac:dyDescent="0.2">
      <c r="A168" s="261" t="s">
        <v>257</v>
      </c>
      <c r="B168" s="18"/>
      <c r="C168" s="241" t="s">
        <v>227</v>
      </c>
      <c r="D168" s="165">
        <v>0</v>
      </c>
      <c r="E168" s="362">
        <v>0</v>
      </c>
      <c r="F168" s="362">
        <v>0</v>
      </c>
      <c r="G168" s="359">
        <v>0</v>
      </c>
      <c r="H168" s="355">
        <v>0</v>
      </c>
      <c r="I168" s="353"/>
      <c r="J168" s="239"/>
      <c r="K168" s="240"/>
    </row>
    <row r="169" spans="1:11" s="259" customFormat="1" x14ac:dyDescent="0.2">
      <c r="A169" s="261" t="s">
        <v>258</v>
      </c>
      <c r="B169" s="244"/>
      <c r="C169" s="245" t="s">
        <v>229</v>
      </c>
      <c r="D169" s="165">
        <v>0</v>
      </c>
      <c r="E169" s="352">
        <v>0</v>
      </c>
      <c r="F169" s="359">
        <v>0</v>
      </c>
      <c r="G169" s="359">
        <v>0</v>
      </c>
      <c r="H169" s="355">
        <v>0</v>
      </c>
      <c r="I169" s="353"/>
      <c r="J169" s="239"/>
      <c r="K169" s="240"/>
    </row>
    <row r="170" spans="1:11" s="259" customFormat="1" x14ac:dyDescent="0.2">
      <c r="A170" s="261" t="s">
        <v>259</v>
      </c>
      <c r="B170" s="18"/>
      <c r="C170" s="241" t="s">
        <v>231</v>
      </c>
      <c r="D170" s="165">
        <v>0</v>
      </c>
      <c r="E170" s="362">
        <v>0</v>
      </c>
      <c r="F170" s="359">
        <v>0</v>
      </c>
      <c r="G170" s="359">
        <v>0</v>
      </c>
      <c r="H170" s="355">
        <v>0</v>
      </c>
      <c r="I170" s="353"/>
      <c r="J170" s="239"/>
      <c r="K170" s="240"/>
    </row>
    <row r="171" spans="1:11" s="259" customFormat="1" x14ac:dyDescent="0.2">
      <c r="A171" s="261" t="s">
        <v>260</v>
      </c>
      <c r="B171" s="18"/>
      <c r="C171" s="241" t="s">
        <v>233</v>
      </c>
      <c r="D171" s="165">
        <v>0</v>
      </c>
      <c r="E171" s="362">
        <v>0</v>
      </c>
      <c r="F171" s="359">
        <v>0</v>
      </c>
      <c r="G171" s="359">
        <v>0</v>
      </c>
      <c r="H171" s="355">
        <v>0</v>
      </c>
      <c r="I171" s="353"/>
      <c r="J171" s="239"/>
      <c r="K171" s="240"/>
    </row>
    <row r="172" spans="1:11" s="259" customFormat="1" x14ac:dyDescent="0.2">
      <c r="A172" s="261" t="s">
        <v>261</v>
      </c>
      <c r="B172" s="18"/>
      <c r="C172" s="241" t="s">
        <v>250</v>
      </c>
      <c r="D172" s="165">
        <v>0</v>
      </c>
      <c r="E172" s="352">
        <v>0</v>
      </c>
      <c r="F172" s="359">
        <v>0</v>
      </c>
      <c r="G172" s="359">
        <v>0</v>
      </c>
      <c r="H172" s="355">
        <v>0</v>
      </c>
      <c r="I172" s="353"/>
      <c r="J172" s="239"/>
      <c r="K172" s="240"/>
    </row>
    <row r="173" spans="1:11" s="259" customFormat="1" x14ac:dyDescent="0.2">
      <c r="A173" s="261" t="s">
        <v>262</v>
      </c>
      <c r="B173" s="18"/>
      <c r="C173" s="241" t="s">
        <v>237</v>
      </c>
      <c r="D173" s="165">
        <v>0</v>
      </c>
      <c r="E173" s="352">
        <v>0</v>
      </c>
      <c r="F173" s="359">
        <v>0</v>
      </c>
      <c r="G173" s="359">
        <v>0</v>
      </c>
      <c r="H173" s="355">
        <v>0</v>
      </c>
      <c r="I173" s="353"/>
      <c r="J173" s="239"/>
      <c r="K173" s="240"/>
    </row>
    <row r="174" spans="1:11" s="259" customFormat="1" x14ac:dyDescent="0.2">
      <c r="A174" s="261" t="s">
        <v>263</v>
      </c>
      <c r="B174" s="18"/>
      <c r="C174" s="241" t="s">
        <v>239</v>
      </c>
      <c r="D174" s="165">
        <v>0</v>
      </c>
      <c r="E174" s="352">
        <v>0</v>
      </c>
      <c r="F174" s="359">
        <v>0</v>
      </c>
      <c r="G174" s="359">
        <v>0</v>
      </c>
      <c r="H174" s="355">
        <v>0</v>
      </c>
      <c r="I174" s="353"/>
      <c r="J174" s="239"/>
      <c r="K174" s="240"/>
    </row>
    <row r="175" spans="1:11" s="259" customFormat="1" x14ac:dyDescent="0.2">
      <c r="A175" s="261" t="s">
        <v>264</v>
      </c>
      <c r="B175" s="18"/>
      <c r="C175" s="241" t="s">
        <v>241</v>
      </c>
      <c r="D175" s="165">
        <v>0</v>
      </c>
      <c r="E175" s="352">
        <v>0</v>
      </c>
      <c r="F175" s="359">
        <v>0</v>
      </c>
      <c r="G175" s="359">
        <v>0</v>
      </c>
      <c r="H175" s="355">
        <v>0</v>
      </c>
      <c r="I175" s="353"/>
      <c r="J175" s="239"/>
      <c r="K175" s="240"/>
    </row>
    <row r="176" spans="1:11" s="259" customFormat="1" x14ac:dyDescent="0.2">
      <c r="A176" s="261" t="s">
        <v>265</v>
      </c>
      <c r="B176" s="18"/>
      <c r="C176" s="241" t="s">
        <v>243</v>
      </c>
      <c r="D176" s="165">
        <v>0</v>
      </c>
      <c r="E176" s="352">
        <v>0</v>
      </c>
      <c r="F176" s="359">
        <v>0</v>
      </c>
      <c r="G176" s="359">
        <v>0</v>
      </c>
      <c r="H176" s="360">
        <v>0</v>
      </c>
      <c r="I176" s="353"/>
      <c r="J176" s="239"/>
      <c r="K176" s="240"/>
    </row>
    <row r="177" spans="1:12" ht="24" customHeight="1" x14ac:dyDescent="0.2">
      <c r="A177" s="202"/>
      <c r="D177" s="363"/>
      <c r="E177" s="363"/>
      <c r="F177" s="363"/>
      <c r="G177" s="346"/>
      <c r="H177" s="346"/>
      <c r="I177" s="346"/>
    </row>
    <row r="178" spans="1:12" s="52" customFormat="1" ht="16.5" customHeight="1" x14ac:dyDescent="0.2">
      <c r="A178" s="227" t="s">
        <v>266</v>
      </c>
      <c r="B178" s="97"/>
      <c r="C178" s="97"/>
      <c r="D178" s="343"/>
      <c r="E178" s="343"/>
      <c r="F178" s="343"/>
      <c r="G178" s="344"/>
      <c r="H178" s="344"/>
      <c r="I178" s="344"/>
      <c r="J178" s="228"/>
      <c r="K178" s="228"/>
    </row>
    <row r="179" spans="1:12" s="52" customFormat="1" ht="16.5" customHeight="1" x14ac:dyDescent="0.2">
      <c r="A179" s="227"/>
      <c r="B179" s="97"/>
      <c r="C179" s="97"/>
      <c r="D179" s="99"/>
      <c r="E179" s="99"/>
      <c r="F179" s="99"/>
      <c r="G179" s="102"/>
      <c r="H179" s="102"/>
      <c r="I179" s="102"/>
      <c r="J179" s="228"/>
      <c r="K179" s="228"/>
    </row>
    <row r="180" spans="1:12" ht="11.25" customHeight="1" x14ac:dyDescent="0.2">
      <c r="A180" s="202"/>
      <c r="B180" s="6"/>
      <c r="C180" s="6"/>
      <c r="D180" s="104"/>
      <c r="E180" s="104"/>
      <c r="F180" s="104"/>
    </row>
    <row r="181" spans="1:12" s="43" customFormat="1" ht="27" customHeight="1" x14ac:dyDescent="0.2">
      <c r="A181" s="202"/>
      <c r="B181" s="147" t="s">
        <v>267</v>
      </c>
      <c r="C181" s="148"/>
      <c r="D181" s="110" t="s">
        <v>12</v>
      </c>
      <c r="E181" s="264" t="s">
        <v>13</v>
      </c>
      <c r="F181" s="265" t="s">
        <v>14</v>
      </c>
      <c r="G181" s="39" t="s">
        <v>15</v>
      </c>
      <c r="H181" s="230" t="s">
        <v>16</v>
      </c>
      <c r="I181" s="229" t="s">
        <v>17</v>
      </c>
      <c r="J181" s="111" t="s">
        <v>18</v>
      </c>
      <c r="K181" s="231"/>
    </row>
    <row r="182" spans="1:12" s="259" customFormat="1" ht="15" customHeight="1" x14ac:dyDescent="0.2">
      <c r="A182" s="261" t="s">
        <v>268</v>
      </c>
      <c r="B182" s="266" t="s">
        <v>269</v>
      </c>
      <c r="C182" s="267"/>
      <c r="D182" s="364">
        <v>30697.289999999994</v>
      </c>
      <c r="E182" s="365">
        <f>D190</f>
        <v>30697.289999999994</v>
      </c>
      <c r="F182" s="366">
        <f>E190</f>
        <v>1171693.02523018</v>
      </c>
      <c r="G182" s="366">
        <f>F190</f>
        <v>903501.09523018007</v>
      </c>
      <c r="H182" s="367">
        <f>G190</f>
        <v>599251.08523018006</v>
      </c>
      <c r="I182" s="272"/>
      <c r="J182" s="273"/>
      <c r="K182" s="254"/>
    </row>
    <row r="183" spans="1:12" s="259" customFormat="1" ht="3" customHeight="1" x14ac:dyDescent="0.2">
      <c r="A183" s="261"/>
      <c r="B183" s="18"/>
      <c r="C183" s="241"/>
      <c r="D183" s="334"/>
      <c r="E183" s="357"/>
      <c r="F183" s="368"/>
      <c r="G183" s="369"/>
      <c r="H183" s="370"/>
      <c r="I183" s="277"/>
      <c r="J183" s="85"/>
      <c r="K183" s="101"/>
    </row>
    <row r="184" spans="1:12" s="259" customFormat="1" ht="15" customHeight="1" x14ac:dyDescent="0.2">
      <c r="A184" s="261" t="s">
        <v>270</v>
      </c>
      <c r="B184" s="18" t="s">
        <v>271</v>
      </c>
      <c r="C184" s="241"/>
      <c r="D184" s="334">
        <f>D17+D21</f>
        <v>0</v>
      </c>
      <c r="E184" s="362">
        <v>1379271.73523018</v>
      </c>
      <c r="F184" s="362">
        <v>0</v>
      </c>
      <c r="G184" s="362">
        <v>0</v>
      </c>
      <c r="H184" s="362">
        <v>0</v>
      </c>
      <c r="I184" s="278"/>
      <c r="J184" s="253"/>
      <c r="K184" s="254"/>
    </row>
    <row r="185" spans="1:12" s="259" customFormat="1" ht="15" customHeight="1" x14ac:dyDescent="0.2">
      <c r="A185" s="261" t="s">
        <v>272</v>
      </c>
      <c r="B185" s="244" t="s">
        <v>273</v>
      </c>
      <c r="C185" s="245"/>
      <c r="D185" s="334">
        <v>0</v>
      </c>
      <c r="E185" s="371">
        <v>-238276</v>
      </c>
      <c r="F185" s="371">
        <v>-268191.93</v>
      </c>
      <c r="G185" s="371">
        <v>-304250.01</v>
      </c>
      <c r="H185" s="371">
        <v>-324772.59999999998</v>
      </c>
      <c r="I185" s="278"/>
      <c r="J185" s="253"/>
      <c r="K185" s="254"/>
    </row>
    <row r="186" spans="1:12" s="259" customFormat="1" ht="15" customHeight="1" x14ac:dyDescent="0.2">
      <c r="A186" s="212" t="s">
        <v>274</v>
      </c>
      <c r="B186" s="18" t="s">
        <v>275</v>
      </c>
      <c r="C186" s="241"/>
      <c r="D186" s="334">
        <f>-D145</f>
        <v>0</v>
      </c>
      <c r="E186" s="362">
        <v>0</v>
      </c>
      <c r="F186" s="362">
        <v>0</v>
      </c>
      <c r="G186" s="362">
        <v>0</v>
      </c>
      <c r="H186" s="362">
        <v>0</v>
      </c>
      <c r="I186" s="278"/>
      <c r="J186" s="253"/>
      <c r="K186" s="254"/>
    </row>
    <row r="187" spans="1:12" s="259" customFormat="1" ht="15" customHeight="1" x14ac:dyDescent="0.2">
      <c r="A187" s="212" t="s">
        <v>276</v>
      </c>
      <c r="B187" s="279" t="s">
        <v>277</v>
      </c>
      <c r="C187" s="223"/>
      <c r="D187" s="372">
        <f>D20</f>
        <v>0</v>
      </c>
      <c r="E187" s="373">
        <v>0</v>
      </c>
      <c r="F187" s="373">
        <v>0</v>
      </c>
      <c r="G187" s="362">
        <v>0</v>
      </c>
      <c r="H187" s="362">
        <v>0</v>
      </c>
      <c r="I187" s="278"/>
      <c r="J187" s="282"/>
      <c r="K187" s="254"/>
    </row>
    <row r="188" spans="1:12" s="259" customFormat="1" ht="15" customHeight="1" x14ac:dyDescent="0.2">
      <c r="A188" s="283" t="s">
        <v>278</v>
      </c>
      <c r="B188" s="18" t="s">
        <v>279</v>
      </c>
      <c r="C188" s="241"/>
      <c r="D188" s="334">
        <f>SUM(D184:D187)</f>
        <v>0</v>
      </c>
      <c r="E188" s="357">
        <f>SUM(E184:E187)</f>
        <v>1140995.73523018</v>
      </c>
      <c r="F188" s="357">
        <f>SUM(F184:F187)</f>
        <v>-268191.93</v>
      </c>
      <c r="G188" s="362">
        <f>SUM(G184:G187)</f>
        <v>-304250.01</v>
      </c>
      <c r="H188" s="362">
        <f>SUM(H184:H187)</f>
        <v>-324772.59999999998</v>
      </c>
      <c r="I188" s="278"/>
      <c r="J188" s="85"/>
      <c r="K188" s="101"/>
    </row>
    <row r="189" spans="1:12" s="259" customFormat="1" ht="6" customHeight="1" x14ac:dyDescent="0.2">
      <c r="A189" s="284"/>
      <c r="B189" s="285"/>
      <c r="C189" s="1"/>
      <c r="D189" s="374"/>
      <c r="E189" s="333"/>
      <c r="F189" s="333"/>
      <c r="G189" s="375"/>
      <c r="H189" s="375"/>
      <c r="I189" s="288"/>
      <c r="J189" s="289"/>
      <c r="K189" s="289"/>
      <c r="L189" s="5"/>
    </row>
    <row r="190" spans="1:12" s="135" customFormat="1" ht="24.95" customHeight="1" x14ac:dyDescent="0.25">
      <c r="A190" s="290" t="s">
        <v>280</v>
      </c>
      <c r="B190" s="131" t="s">
        <v>281</v>
      </c>
      <c r="C190" s="132"/>
      <c r="D190" s="376">
        <f>+D182+D188</f>
        <v>30697.289999999994</v>
      </c>
      <c r="E190" s="377">
        <f>E182+E188</f>
        <v>1171693.02523018</v>
      </c>
      <c r="F190" s="326">
        <f>F182+F188</f>
        <v>903501.09523018007</v>
      </c>
      <c r="G190" s="326">
        <f>G182+G188</f>
        <v>599251.08523018006</v>
      </c>
      <c r="H190" s="327">
        <f>H182+H188</f>
        <v>274478.48523018009</v>
      </c>
      <c r="I190" s="294"/>
      <c r="J190" s="85"/>
      <c r="K190" s="101"/>
    </row>
    <row r="191" spans="1:12" x14ac:dyDescent="0.2">
      <c r="A191" s="202"/>
      <c r="D191" s="345"/>
      <c r="E191" s="345"/>
      <c r="F191" s="345"/>
      <c r="G191" s="346"/>
      <c r="H191" s="346"/>
    </row>
    <row r="192" spans="1:12" s="43" customFormat="1" ht="27" customHeight="1" x14ac:dyDescent="0.25">
      <c r="A192" s="44">
        <v>20</v>
      </c>
      <c r="B192" s="295" t="s">
        <v>282</v>
      </c>
      <c r="C192" s="296"/>
      <c r="D192" s="324" t="s">
        <v>12</v>
      </c>
      <c r="E192" s="347" t="s">
        <v>13</v>
      </c>
      <c r="F192" s="326" t="s">
        <v>14</v>
      </c>
      <c r="G192" s="325" t="s">
        <v>15</v>
      </c>
      <c r="H192" s="348" t="s">
        <v>16</v>
      </c>
      <c r="I192" s="229" t="s">
        <v>17</v>
      </c>
      <c r="J192" s="111" t="s">
        <v>18</v>
      </c>
      <c r="K192" s="231"/>
    </row>
    <row r="193" spans="1:14" s="259" customFormat="1" ht="15" customHeight="1" x14ac:dyDescent="0.2">
      <c r="A193" s="297" t="s">
        <v>283</v>
      </c>
      <c r="B193" s="267" t="s">
        <v>284</v>
      </c>
      <c r="C193" s="267"/>
      <c r="D193" s="364">
        <v>0</v>
      </c>
      <c r="E193" s="378">
        <v>0</v>
      </c>
      <c r="F193" s="359">
        <v>0</v>
      </c>
      <c r="G193" s="359">
        <v>0</v>
      </c>
      <c r="H193" s="359">
        <v>0</v>
      </c>
      <c r="I193" s="300"/>
      <c r="J193" s="273"/>
      <c r="K193" s="254"/>
    </row>
    <row r="194" spans="1:14" s="259" customFormat="1" ht="15" customHeight="1" x14ac:dyDescent="0.2">
      <c r="A194" s="261" t="s">
        <v>285</v>
      </c>
      <c r="B194" s="241" t="s">
        <v>286</v>
      </c>
      <c r="C194" s="241"/>
      <c r="D194" s="334">
        <v>0</v>
      </c>
      <c r="E194" s="340">
        <v>0</v>
      </c>
      <c r="F194" s="359">
        <v>0</v>
      </c>
      <c r="G194" s="359">
        <v>0</v>
      </c>
      <c r="H194" s="367">
        <v>0</v>
      </c>
      <c r="I194" s="300"/>
      <c r="J194" s="253"/>
      <c r="K194" s="254"/>
    </row>
    <row r="195" spans="1:14" s="259" customFormat="1" ht="15" customHeight="1" x14ac:dyDescent="0.2">
      <c r="A195" s="261" t="s">
        <v>274</v>
      </c>
      <c r="B195" s="18" t="s">
        <v>287</v>
      </c>
      <c r="C195" s="241"/>
      <c r="D195" s="334">
        <v>0</v>
      </c>
      <c r="E195" s="362">
        <v>0</v>
      </c>
      <c r="F195" s="362">
        <v>0</v>
      </c>
      <c r="G195" s="362">
        <v>0</v>
      </c>
      <c r="H195" s="367">
        <v>0</v>
      </c>
      <c r="I195" s="302"/>
      <c r="J195" s="253"/>
      <c r="K195" s="254"/>
    </row>
    <row r="196" spans="1:14" s="259" customFormat="1" ht="15" customHeight="1" x14ac:dyDescent="0.2">
      <c r="A196" s="261" t="s">
        <v>288</v>
      </c>
      <c r="B196" s="241" t="s">
        <v>289</v>
      </c>
      <c r="C196" s="245"/>
      <c r="D196" s="334">
        <v>0</v>
      </c>
      <c r="E196" s="340">
        <v>0</v>
      </c>
      <c r="F196" s="359">
        <v>0</v>
      </c>
      <c r="G196" s="362">
        <v>0</v>
      </c>
      <c r="H196" s="367">
        <v>0</v>
      </c>
      <c r="I196" s="300"/>
      <c r="J196" s="253"/>
      <c r="K196" s="254"/>
    </row>
    <row r="197" spans="1:14" s="259" customFormat="1" ht="15" customHeight="1" x14ac:dyDescent="0.2">
      <c r="A197" s="261" t="s">
        <v>290</v>
      </c>
      <c r="B197" s="241" t="s">
        <v>291</v>
      </c>
      <c r="C197" s="241"/>
      <c r="D197" s="334">
        <v>0</v>
      </c>
      <c r="E197" s="362">
        <v>0</v>
      </c>
      <c r="F197" s="362">
        <v>0</v>
      </c>
      <c r="G197" s="362">
        <v>0</v>
      </c>
      <c r="H197" s="367">
        <v>0</v>
      </c>
      <c r="I197" s="300"/>
      <c r="J197" s="253"/>
      <c r="K197" s="254"/>
    </row>
    <row r="198" spans="1:14" s="259" customFormat="1" ht="15" customHeight="1" x14ac:dyDescent="0.2">
      <c r="A198" s="261" t="s">
        <v>292</v>
      </c>
      <c r="B198" s="241" t="s">
        <v>293</v>
      </c>
      <c r="C198" s="241"/>
      <c r="D198" s="334"/>
      <c r="E198" s="352"/>
      <c r="F198" s="352"/>
      <c r="G198" s="352"/>
      <c r="H198" s="379"/>
      <c r="I198" s="300"/>
      <c r="J198" s="253"/>
      <c r="K198" s="254"/>
    </row>
    <row r="199" spans="1:14" s="259" customFormat="1" ht="15" customHeight="1" x14ac:dyDescent="0.2">
      <c r="A199" s="261" t="s">
        <v>294</v>
      </c>
      <c r="B199" s="241" t="s">
        <v>293</v>
      </c>
      <c r="C199" s="241"/>
      <c r="D199" s="334"/>
      <c r="E199" s="352"/>
      <c r="F199" s="352"/>
      <c r="G199" s="352"/>
      <c r="H199" s="379"/>
      <c r="I199" s="300"/>
      <c r="J199" s="253"/>
      <c r="K199" s="254"/>
    </row>
    <row r="200" spans="1:14" s="259" customFormat="1" ht="15" customHeight="1" x14ac:dyDescent="0.2">
      <c r="A200" s="304"/>
      <c r="B200" s="1"/>
      <c r="C200" s="1"/>
      <c r="D200" s="333"/>
      <c r="E200" s="333"/>
      <c r="F200" s="333"/>
      <c r="G200" s="380"/>
      <c r="H200" s="380"/>
      <c r="I200" s="305"/>
      <c r="J200" s="306"/>
      <c r="K200" s="306"/>
      <c r="L200" s="5"/>
      <c r="M200" s="5"/>
      <c r="N200" s="5"/>
    </row>
    <row r="201" spans="1:14" x14ac:dyDescent="0.2">
      <c r="A201" s="202"/>
    </row>
    <row r="202" spans="1:14" x14ac:dyDescent="0.2">
      <c r="A202" s="309" t="s">
        <v>306</v>
      </c>
    </row>
    <row r="203" spans="1:14" x14ac:dyDescent="0.2">
      <c r="A203" s="309"/>
    </row>
    <row r="204" spans="1:14" x14ac:dyDescent="0.2">
      <c r="A204" s="309"/>
    </row>
    <row r="205" spans="1:14" x14ac:dyDescent="0.2">
      <c r="A205" s="310"/>
    </row>
    <row r="206" spans="1:14" x14ac:dyDescent="0.2">
      <c r="A206" s="310" t="s">
        <v>307</v>
      </c>
      <c r="D206" s="33" t="s">
        <v>308</v>
      </c>
    </row>
    <row r="207" spans="1:14" x14ac:dyDescent="0.2">
      <c r="A207" s="310" t="s">
        <v>309</v>
      </c>
      <c r="D207" s="33" t="s">
        <v>310</v>
      </c>
    </row>
    <row r="208" spans="1:14" x14ac:dyDescent="0.2">
      <c r="A208" s="202"/>
    </row>
    <row r="209" spans="1:1" x14ac:dyDescent="0.2">
      <c r="A209" s="202"/>
    </row>
    <row r="210" spans="1:1" x14ac:dyDescent="0.2">
      <c r="A210" s="202"/>
    </row>
    <row r="211" spans="1:1" x14ac:dyDescent="0.2">
      <c r="A211" s="202"/>
    </row>
    <row r="212" spans="1:1" x14ac:dyDescent="0.2">
      <c r="A212" s="202"/>
    </row>
  </sheetData>
  <mergeCells count="22">
    <mergeCell ref="B139:C139"/>
    <mergeCell ref="B145:C145"/>
    <mergeCell ref="B156:C156"/>
    <mergeCell ref="B167:C167"/>
    <mergeCell ref="B101:C101"/>
    <mergeCell ref="B106:C106"/>
    <mergeCell ref="B115:C115"/>
    <mergeCell ref="B125:C125"/>
    <mergeCell ref="B129:C129"/>
    <mergeCell ref="B137:C137"/>
    <mergeCell ref="B38:C38"/>
    <mergeCell ref="B44:C44"/>
    <mergeCell ref="B58:C58"/>
    <mergeCell ref="B84:C84"/>
    <mergeCell ref="B88:C88"/>
    <mergeCell ref="B96:C96"/>
    <mergeCell ref="A11:J11"/>
    <mergeCell ref="B15:C15"/>
    <mergeCell ref="B16:C16"/>
    <mergeCell ref="B32:C32"/>
    <mergeCell ref="B33:C33"/>
    <mergeCell ref="B34:C34"/>
  </mergeCells>
  <pageMargins left="0.39370078740157483" right="0" top="0.43307086614173229" bottom="0.27559055118110237" header="0.31496062992125984" footer="0.31496062992125984"/>
  <pageSetup paperSize="9" scale="85" orientation="landscape" r:id="rId1"/>
  <rowBreaks count="2" manualBreakCount="2">
    <brk id="155" max="9" man="1"/>
    <brk id="177" max="9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PrevistoxReal CG</vt:lpstr>
      <vt:lpstr>PrevistoxReal MRSP</vt:lpstr>
      <vt:lpstr>'PrevistoxReal CG'!Area_de_impressao</vt:lpstr>
      <vt:lpstr>'PrevistoxReal MRSP'!Area_de_impressao</vt:lpstr>
      <vt:lpstr>'PrevistoxReal CG'!Titulos_de_impressao</vt:lpstr>
      <vt:lpstr>'PrevistoxReal MRSP'!Titulos_de_impressao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Melo</dc:creator>
  <cp:lastModifiedBy>Renata Melo</cp:lastModifiedBy>
  <dcterms:created xsi:type="dcterms:W3CDTF">2020-02-21T17:59:14Z</dcterms:created>
  <dcterms:modified xsi:type="dcterms:W3CDTF">2020-02-21T17:59:33Z</dcterms:modified>
</cp:coreProperties>
</file>