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3.xml" ContentType="application/vnd.openxmlformats-officedocument.spreadsheetml.externalLink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acotecaorgbr.sharepoint.com/sites/Pinacoteca-nucleos/Financeiro/Financeiro/Contrato de Gestão PT 2023/Previsto X Real/"/>
    </mc:Choice>
  </mc:AlternateContent>
  <xr:revisionPtr revIDLastSave="0" documentId="8_{BAD906C2-F748-4626-9CFA-BDA7215BE034}" xr6:coauthVersionLast="47" xr6:coauthVersionMax="47" xr10:uidLastSave="{00000000-0000-0000-0000-000000000000}"/>
  <bookViews>
    <workbookView xWindow="-120" yWindow="-120" windowWidth="24240" windowHeight="13020" activeTab="2" xr2:uid="{2A9D92F5-1B23-493D-BAC5-8FC378E476D5}"/>
  </bookViews>
  <sheets>
    <sheet name="PrevistoxReal Cons " sheetId="1" r:id="rId1"/>
    <sheet name="PrevistoxReal CG " sheetId="2" r:id="rId2"/>
    <sheet name="PrevistoxReal MRSP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'PrevistoxReal Cons '!$A$15:$J$38</definedName>
    <definedName name="_Order1" hidden="1">255</definedName>
    <definedName name="_Order2" hidden="1">255</definedName>
    <definedName name="ActvFC_USD" localSheetId="2">#REF!</definedName>
    <definedName name="ActvFC_USD">#REF!</definedName>
    <definedName name="_xlnm.Print_Area" localSheetId="1">'PrevistoxReal CG '!$A$1:$I$225</definedName>
    <definedName name="_xlnm.Print_Area" localSheetId="0">'PrevistoxReal Cons '!$A$1:$I$225</definedName>
    <definedName name="_xlnm.Print_Area" localSheetId="2">'PrevistoxReal MRSP'!$A$1:$I$224</definedName>
    <definedName name="Assets" localSheetId="2" hidden="1">{#N/A,#N/A,FALSE,"capa";#N/A,#N/A,FALSE,"capa 2";#N/A,#N/A,FALSE,"BS";#N/A,#N/A,FALSE,"P &amp; L";#N/A,#N/A,FALSE,"DMPL";#N/A,#N/A,FALSE,"Doar";#N/A,#N/A,FALSE,"Translation";#N/A,#N/A,FALSE,"R$";#N/A,#N/A,FALSE,"US$"}</definedName>
    <definedName name="Assets" hidden="1">{#N/A,#N/A,FALSE,"capa";#N/A,#N/A,FALSE,"capa 2";#N/A,#N/A,FALSE,"BS";#N/A,#N/A,FALSE,"P &amp; L";#N/A,#N/A,FALSE,"DMPL";#N/A,#N/A,FALSE,"Doar";#N/A,#N/A,FALSE,"Translation";#N/A,#N/A,FALSE,"R$";#N/A,#N/A,FALSE,"US$"}</definedName>
    <definedName name="aumentoemprestimo">[2]Empréstimo!$C$5</definedName>
    <definedName name="aumentoemprestimodolar">[2]Empréstimo!$C$12</definedName>
    <definedName name="_xlnm.Database" localSheetId="2">#REF!</definedName>
    <definedName name="_xlnm.Database">#REF!</definedName>
    <definedName name="BuiltIn_AutoFilter___3" localSheetId="2">[3]EMABERTO!#REF!</definedName>
    <definedName name="BuiltIn_AutoFilter___3">[3]EMABERTO!#REF!</definedName>
    <definedName name="Comparativo" localSheetId="2" hidden="1">{#N/A,#N/A,FALSE,"Capas";#N/A,#N/A,FALSE,"BS";#N/A,#N/A,FALSE,"DMPL";#N/A,#N/A,FALSE,"Doar";#N/A,#N/A,FALSE,"Translation";#N/A,#N/A,FALSE,"R$";#N/A,#N/A,FALSE,"US$"}</definedName>
    <definedName name="Comparativo" hidden="1">{#N/A,#N/A,FALSE,"Capas";#N/A,#N/A,FALSE,"BS";#N/A,#N/A,FALSE,"DMPL";#N/A,#N/A,FALSE,"Doar";#N/A,#N/A,FALSE,"Translation";#N/A,#N/A,FALSE,"R$";#N/A,#N/A,FALSE,"US$"}</definedName>
    <definedName name="Comparison" localSheetId="2">#REF!</definedName>
    <definedName name="Comparison">#REF!</definedName>
    <definedName name="Cópia_de_ARTICLE" localSheetId="2">#REF!</definedName>
    <definedName name="Cópia_de_ARTICLE">#REF!</definedName>
    <definedName name="curr_period">[4]Details!$E$53</definedName>
    <definedName name="Currency">[4]Details!$B$11</definedName>
    <definedName name="CurrRange">[5]Currency!$A$3:$C$69</definedName>
    <definedName name="CurrSelect">[5]Currency!$C$71</definedName>
    <definedName name="Data_check" localSheetId="2">#REF!</definedName>
    <definedName name="Data_check">#REF!</definedName>
    <definedName name="depreciação">'[2]R$ TOTAL'!$Q$72</definedName>
    <definedName name="depreciaçãodolar">'[2]US$ TOTAL'!$Q$72</definedName>
    <definedName name="Division">[4]Details!$B$6</definedName>
    <definedName name="dol" localSheetId="2">#REF!</definedName>
    <definedName name="dol">#REF!</definedName>
    <definedName name="Excel_BuiltIn_Print_Area_0" localSheetId="2">#REF!</definedName>
    <definedName name="Excel_BuiltIn_Print_Area_0">#REF!</definedName>
    <definedName name="Excel_BuiltIn_Print_Titles_0" localSheetId="2">#REF!</definedName>
    <definedName name="Excel_BuiltIn_Print_Titles_0">#REF!</definedName>
    <definedName name="fin_year">[4]Details!$G$53</definedName>
    <definedName name="FXRate" localSheetId="2">#REF!</definedName>
    <definedName name="FXRate">#REF!</definedName>
    <definedName name="juremprestimo">[2]Empréstimo!$C$6</definedName>
    <definedName name="Markets" localSheetId="2">#REF!</definedName>
    <definedName name="Markets">#REF!</definedName>
    <definedName name="Month_Forecast_US" localSheetId="2">#REF!</definedName>
    <definedName name="Month_Forecast_US">#REF!</definedName>
    <definedName name="month_no" localSheetId="2">#REF!</definedName>
    <definedName name="month_no">#REF!</definedName>
    <definedName name="Novab" localSheetId="2">#REF!</definedName>
    <definedName name="Novab">#REF!</definedName>
    <definedName name="Novac" localSheetId="2">#REF!</definedName>
    <definedName name="Novac">#REF!</definedName>
    <definedName name="opopop" localSheetId="2" hidden="1">{#N/A,#N/A,TRUE,"index";#N/A,#N/A,TRUE,"Summary";#N/A,#N/A,TRUE,"Continuing Business";#N/A,#N/A,TRUE,"Disposals";#N/A,#N/A,TRUE,"Acquisitions";#N/A,#N/A,TRUE,"Actual &amp; Plan Reconciliation"}</definedName>
    <definedName name="opopop" hidden="1">{#N/A,#N/A,TRUE,"index";#N/A,#N/A,TRUE,"Summary";#N/A,#N/A,TRUE,"Continuing Business";#N/A,#N/A,TRUE,"Disposals";#N/A,#N/A,TRUE,"Acquisitions";#N/A,#N/A,TRUE,"Actual &amp; Plan Reconciliation"}</definedName>
    <definedName name="period" localSheetId="2">#REF!</definedName>
    <definedName name="period">#REF!</definedName>
    <definedName name="Phased_Home_US" localSheetId="2">'[6]JWR 5 Ext'!#REF!</definedName>
    <definedName name="Phased_Home_US">'[6]JWR 5 Ext'!#REF!</definedName>
    <definedName name="PLT_Truck" localSheetId="2">#REF!</definedName>
    <definedName name="PLT_Truck">#REF!</definedName>
    <definedName name="PRINT_TITLES_MI" localSheetId="2">#REF!</definedName>
    <definedName name="PRINT_TITLES_MI">#REF!</definedName>
    <definedName name="Release_no" localSheetId="2">[7]Details!#REF!</definedName>
    <definedName name="Release_no">[7]Details!#REF!</definedName>
    <definedName name="sa" localSheetId="2" hidden="1">{#N/A,#N/A,FALSE,"capa";#N/A,#N/A,FALSE,"capa 2";#N/A,#N/A,FALSE,"BS";#N/A,#N/A,FALSE,"P &amp; L";#N/A,#N/A,FALSE,"DMPL";#N/A,#N/A,FALSE,"Doar";#N/A,#N/A,FALSE,"Translation";#N/A,#N/A,FALSE,"R$";#N/A,#N/A,FALSE,"US$"}</definedName>
    <definedName name="sa" hidden="1">{#N/A,#N/A,FALSE,"capa";#N/A,#N/A,FALSE,"capa 2";#N/A,#N/A,FALSE,"BS";#N/A,#N/A,FALSE,"P &amp; L";#N/A,#N/A,FALSE,"DMPL";#N/A,#N/A,FALSE,"Doar";#N/A,#N/A,FALSE,"Translation";#N/A,#N/A,FALSE,"R$";#N/A,#N/A,FALSE,"US$"}</definedName>
    <definedName name="sales_ico_country_uk" localSheetId="2">#REF!</definedName>
    <definedName name="sales_ico_country_uk">#REF!</definedName>
    <definedName name="Sales_ico_country_US" localSheetId="2">#REF!</definedName>
    <definedName name="Sales_ico_country_US">#REF!</definedName>
    <definedName name="Sales_Ico_UK" localSheetId="2">#REF!</definedName>
    <definedName name="Sales_Ico_UK">#REF!</definedName>
    <definedName name="Sales_ico_US" localSheetId="2">#REF!</definedName>
    <definedName name="Sales_ico_US">#REF!</definedName>
    <definedName name="SALES_SUPPLEMENT_US">'[6]JWR 3 Ext'!#REF!</definedName>
    <definedName name="Scale">[4]Details!$B$12</definedName>
    <definedName name="sch_p06a" localSheetId="2">'[8]PRP pack'!#REF!</definedName>
    <definedName name="sch_p06a">'[8]PRP pack'!#REF!</definedName>
    <definedName name="sch_p06b" localSheetId="2">'[8]PRP pack'!#REF!</definedName>
    <definedName name="sch_p06b">'[8]PRP pack'!#REF!</definedName>
    <definedName name="sch_p12" localSheetId="2">#REF!</definedName>
    <definedName name="sch_p12">#REF!</definedName>
    <definedName name="subdiv">[4]Details!$B$7</definedName>
    <definedName name="title">[4]Details!$B$2</definedName>
    <definedName name="_xlnm.Print_Titles" localSheetId="1">'PrevistoxReal CG '!$1:$12</definedName>
    <definedName name="_xlnm.Print_Titles" localSheetId="0">'PrevistoxReal Cons '!$1:$12</definedName>
    <definedName name="_xlnm.Print_Titles" localSheetId="2">'PrevistoxReal MRSP'!$1:$12</definedName>
    <definedName name="unit_code">[4]Details!$B$9</definedName>
    <definedName name="unit_name">[4]Details!$B$8</definedName>
    <definedName name="Validations" localSheetId="2">#REF!</definedName>
    <definedName name="Validations">#REF!</definedName>
    <definedName name="vcemprestimo">[2]Empréstimo!$F$8</definedName>
    <definedName name="Version">[4]Details!$B$18</definedName>
    <definedName name="wrn.american._.risk._.97." localSheetId="2" hidden="1">{#N/A,#N/A,FALSE,"capa";#N/A,#N/A,FALSE,"capa 2";#N/A,#N/A,FALSE,"BS";#N/A,#N/A,FALSE,"P &amp; L";#N/A,#N/A,FALSE,"DMPL";#N/A,#N/A,FALSE,"Doar";#N/A,#N/A,FALSE,"Translation";#N/A,#N/A,FALSE,"R$";#N/A,#N/A,FALSE,"US$"}</definedName>
    <definedName name="wrn.american._.risk._.97." hidden="1">{#N/A,#N/A,FALSE,"capa";#N/A,#N/A,FALSE,"capa 2";#N/A,#N/A,FALSE,"BS";#N/A,#N/A,FALSE,"P &amp; L";#N/A,#N/A,FALSE,"DMPL";#N/A,#N/A,FALSE,"Doar";#N/A,#N/A,FALSE,"Translation";#N/A,#N/A,FALSE,"R$";#N/A,#N/A,FALSE,"US$"}</definedName>
    <definedName name="wrn.bal898." localSheetId="2" hidden="1">{#N/A,#N/A,FALSE,"BALANÇO";#N/A,#N/A,FALSE,"RESULT";#N/A,#N/A,FALSE,"DMPL";#N/A,#N/A,FALSE,"DOAR";#N/A,#N/A,FALSE,"capas"}</definedName>
    <definedName name="wrn.bal898." hidden="1">{#N/A,#N/A,FALSE,"BALANÇO";#N/A,#N/A,FALSE,"RESULT";#N/A,#N/A,FALSE,"DMPL";#N/A,#N/A,FALSE,"DOAR";#N/A,#N/A,FALSE,"capas"}</definedName>
    <definedName name="wrn.Brafs97." localSheetId="2" hidden="1">{#N/A,#N/A,FALSE,"Capas";#N/A,#N/A,FALSE,"BS";#N/A,#N/A,FALSE,"P &amp; L";#N/A,#N/A,FALSE,"DMPL";#N/A,#N/A,FALSE,"Doar";#N/A,#N/A,FALSE,"Translation";#N/A,#N/A,FALSE,"R$";#N/A,#N/A,FALSE,"US$";#N/A,#N/A,FALSE,"Marketable"}</definedName>
    <definedName name="wrn.Brafs97." hidden="1">{#N/A,#N/A,FALSE,"Capas";#N/A,#N/A,FALSE,"BS";#N/A,#N/A,FALSE,"P &amp; L";#N/A,#N/A,FALSE,"DMPL";#N/A,#N/A,FALSE,"Doar";#N/A,#N/A,FALSE,"Translation";#N/A,#N/A,FALSE,"R$";#N/A,#N/A,FALSE,"US$";#N/A,#N/A,FALSE,"Marketable"}</definedName>
    <definedName name="wrn.fihi." localSheetId="2" hidden="1">{"FLASH",#N/A,TRUE,"LOCAL CCY"}</definedName>
    <definedName name="wrn.fihi." hidden="1">{"FLASH",#N/A,TRUE,"LOCAL CCY"}</definedName>
    <definedName name="wrn.FLASHP." localSheetId="2" hidden="1">{"FLASH",#N/A,TRUE,"LOCAL CCY"}</definedName>
    <definedName name="wrn.FLASHP." hidden="1">{"FLASH",#N/A,TRUE,"LOCAL CCY"}</definedName>
    <definedName name="wrn.FS1198." localSheetId="2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1198.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97." localSheetId="2" hidden="1">{#N/A,#N/A,FALSE,"Capa";#N/A,#N/A,FALSE,"Balance";#N/A,#N/A,FALSE,"P&amp; L";#N/A,#N/A,FALSE,"DMPL";#N/A,#N/A,FALSE,"DOAR";#N/A,#N/A,FALSE,"G &amp; L";#N/A,#N/A,FALSE,"P&amp;L R$";#N/A,#N/A,FALSE,"P&amp;L US";#N/A,#N/A,FALSE,"Custo R$";#N/A,#N/A,FALSE,"Custo US$"}</definedName>
    <definedName name="wrn.FS97." hidden="1">{#N/A,#N/A,FALSE,"Capa";#N/A,#N/A,FALSE,"Balance";#N/A,#N/A,FALSE,"P&amp; L";#N/A,#N/A,FALSE,"DMPL";#N/A,#N/A,FALSE,"DOAR";#N/A,#N/A,FALSE,"G &amp; L";#N/A,#N/A,FALSE,"P&amp;L R$";#N/A,#N/A,FALSE,"P&amp;L US";#N/A,#N/A,FALSE,"Custo R$";#N/A,#N/A,FALSE,"Custo US$"}</definedName>
    <definedName name="wrn.Johnson." localSheetId="2" hidden="1">{#N/A,#N/A,FALSE,"CAPAS";#N/A,#N/A,FALSE,"Assets";#N/A,#N/A,FALSE,"Lialibilites";#N/A,#N/A,FALSE,"P&amp;L";#N/A,#N/A,FALSE,"DMPL";#N/A,#N/A,FALSE,"DOAR";#N/A,#N/A,FALSE,"G &amp; L";#N/A,#N/A,FALSE,"P&amp;L R$";#N/A,#N/A,FALSE,"P&amp;L US"}</definedName>
    <definedName name="wrn.Johnson." hidden="1">{#N/A,#N/A,FALSE,"CAPAS";#N/A,#N/A,FALSE,"Assets";#N/A,#N/A,FALSE,"Lialibilites";#N/A,#N/A,FALSE,"P&amp;L";#N/A,#N/A,FALSE,"DMPL";#N/A,#N/A,FALSE,"DOAR";#N/A,#N/A,FALSE,"G &amp; L";#N/A,#N/A,FALSE,"P&amp;L R$";#N/A,#N/A,FALSE,"P&amp;L US"}</definedName>
    <definedName name="wrn.REPORT." localSheetId="2" hidden="1">{#N/A,#N/A,TRUE,"index";#N/A,#N/A,TRUE,"Summary";#N/A,#N/A,TRUE,"Continuing Business";#N/A,#N/A,TRUE,"Disposals";#N/A,#N/A,TRUE,"Acquisitions";#N/A,#N/A,TRUE,"Actual &amp; Plan Reconciliation"}</definedName>
    <definedName name="wrn.REPORT." hidden="1">{#N/A,#N/A,TRUE,"index";#N/A,#N/A,TRUE,"Summary";#N/A,#N/A,TRUE,"Continuing Business";#N/A,#N/A,TRUE,"Disposals";#N/A,#N/A,TRUE,"Acquisitions";#N/A,#N/A,TRUE,"Actual &amp; Plan Reconciliation"}</definedName>
    <definedName name="wrn.sbafs97." localSheetId="2" hidden="1">{#N/A,#N/A,FALSE,"Capas";#N/A,#N/A,FALSE,"BS";#N/A,#N/A,FALSE,"P &amp; L";#N/A,#N/A,FALSE,"DMPL";#N/A,#N/A,FALSE,"Doar";#N/A,#N/A,FALSE,"Translation";#N/A,#N/A,FALSE,"R$";#N/A,#N/A,FALSE,"US$"}</definedName>
    <definedName name="wrn.sbafs97." hidden="1">{#N/A,#N/A,FALSE,"Capas";#N/A,#N/A,FALSE,"BS";#N/A,#N/A,FALSE,"P &amp; L";#N/A,#N/A,FALSE,"DMPL";#N/A,#N/A,FALSE,"Doar";#N/A,#N/A,FALSE,"Translation";#N/A,#N/A,FALSE,"R$";#N/A,#N/A,FALSE,"US$"}</definedName>
    <definedName name="x" localSheetId="2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3" l="1"/>
  <c r="F207" i="3"/>
  <c r="E207" i="3"/>
  <c r="F206" i="3"/>
  <c r="E206" i="3"/>
  <c r="G204" i="3"/>
  <c r="F204" i="3"/>
  <c r="E204" i="3"/>
  <c r="F203" i="3"/>
  <c r="E203" i="3"/>
  <c r="E198" i="3" s="1"/>
  <c r="G198" i="3"/>
  <c r="F198" i="3"/>
  <c r="H192" i="3"/>
  <c r="H191" i="3"/>
  <c r="H190" i="3"/>
  <c r="H189" i="3"/>
  <c r="H188" i="3"/>
  <c r="H187" i="3"/>
  <c r="H186" i="3"/>
  <c r="H185" i="3"/>
  <c r="G185" i="3"/>
  <c r="F185" i="3"/>
  <c r="E185" i="3"/>
  <c r="D185" i="3"/>
  <c r="G176" i="3"/>
  <c r="F176" i="3"/>
  <c r="E176" i="3"/>
  <c r="D176" i="3"/>
  <c r="H174" i="3"/>
  <c r="H173" i="3"/>
  <c r="H172" i="3"/>
  <c r="H171" i="3"/>
  <c r="H170" i="3"/>
  <c r="H169" i="3"/>
  <c r="H168" i="3"/>
  <c r="H167" i="3"/>
  <c r="G167" i="3"/>
  <c r="F167" i="3"/>
  <c r="E167" i="3"/>
  <c r="D167" i="3"/>
  <c r="J161" i="3"/>
  <c r="I159" i="3"/>
  <c r="H159" i="3"/>
  <c r="H158" i="3"/>
  <c r="I158" i="3" s="1"/>
  <c r="H157" i="3"/>
  <c r="I157" i="3" s="1"/>
  <c r="H156" i="3"/>
  <c r="I156" i="3" s="1"/>
  <c r="G155" i="3"/>
  <c r="F155" i="3"/>
  <c r="E155" i="3"/>
  <c r="I153" i="3"/>
  <c r="H153" i="3"/>
  <c r="I152" i="3"/>
  <c r="H152" i="3"/>
  <c r="H151" i="3"/>
  <c r="I151" i="3" s="1"/>
  <c r="I150" i="3"/>
  <c r="H150" i="3"/>
  <c r="H149" i="3"/>
  <c r="I149" i="3" s="1"/>
  <c r="G148" i="3"/>
  <c r="F148" i="3"/>
  <c r="E148" i="3"/>
  <c r="D148" i="3"/>
  <c r="H145" i="3"/>
  <c r="I145" i="3" s="1"/>
  <c r="I144" i="3"/>
  <c r="H144" i="3"/>
  <c r="I142" i="3"/>
  <c r="H142" i="3"/>
  <c r="I141" i="3"/>
  <c r="H141" i="3"/>
  <c r="H140" i="3"/>
  <c r="I140" i="3" s="1"/>
  <c r="I139" i="3"/>
  <c r="H139" i="3"/>
  <c r="G138" i="3"/>
  <c r="F138" i="3"/>
  <c r="D138" i="3"/>
  <c r="H136" i="3"/>
  <c r="I136" i="3" s="1"/>
  <c r="I135" i="3"/>
  <c r="H135" i="3"/>
  <c r="H134" i="3"/>
  <c r="I134" i="3" s="1"/>
  <c r="F133" i="3"/>
  <c r="E133" i="3"/>
  <c r="H131" i="3"/>
  <c r="I130" i="3"/>
  <c r="H130" i="3"/>
  <c r="H129" i="3"/>
  <c r="I129" i="3" s="1"/>
  <c r="I128" i="3"/>
  <c r="H128" i="3"/>
  <c r="H127" i="3"/>
  <c r="I127" i="3" s="1"/>
  <c r="G126" i="3"/>
  <c r="E126" i="3"/>
  <c r="D126" i="3"/>
  <c r="I125" i="3"/>
  <c r="H125" i="3"/>
  <c r="I124" i="3"/>
  <c r="H124" i="3"/>
  <c r="I123" i="3"/>
  <c r="H123" i="3"/>
  <c r="H121" i="3"/>
  <c r="I121" i="3" s="1"/>
  <c r="H120" i="3"/>
  <c r="I120" i="3" s="1"/>
  <c r="H118" i="3"/>
  <c r="I118" i="3" s="1"/>
  <c r="E117" i="3"/>
  <c r="D117" i="3"/>
  <c r="H116" i="3"/>
  <c r="I116" i="3" s="1"/>
  <c r="I115" i="3"/>
  <c r="H115" i="3"/>
  <c r="H114" i="3"/>
  <c r="I114" i="3" s="1"/>
  <c r="I113" i="3"/>
  <c r="H113" i="3"/>
  <c r="H112" i="3"/>
  <c r="I112" i="3" s="1"/>
  <c r="I111" i="3"/>
  <c r="H111" i="3"/>
  <c r="H110" i="3"/>
  <c r="I110" i="3" s="1"/>
  <c r="I109" i="3"/>
  <c r="H109" i="3"/>
  <c r="H108" i="3"/>
  <c r="I108" i="3" s="1"/>
  <c r="I107" i="3"/>
  <c r="H107" i="3"/>
  <c r="H106" i="3"/>
  <c r="I106" i="3" s="1"/>
  <c r="I105" i="3"/>
  <c r="H105" i="3"/>
  <c r="G104" i="3"/>
  <c r="F104" i="3"/>
  <c r="D104" i="3"/>
  <c r="D103" i="3"/>
  <c r="H102" i="3"/>
  <c r="I102" i="3" s="1"/>
  <c r="I100" i="3"/>
  <c r="H100" i="3"/>
  <c r="H99" i="3"/>
  <c r="I99" i="3" s="1"/>
  <c r="I98" i="3"/>
  <c r="H98" i="3"/>
  <c r="H97" i="3"/>
  <c r="G96" i="3"/>
  <c r="F96" i="3"/>
  <c r="E96" i="3"/>
  <c r="D96" i="3"/>
  <c r="I95" i="3"/>
  <c r="H95" i="3"/>
  <c r="I94" i="3"/>
  <c r="G79" i="3"/>
  <c r="H93" i="3"/>
  <c r="I93" i="3" s="1"/>
  <c r="H92" i="3"/>
  <c r="I92" i="3" s="1"/>
  <c r="I90" i="3"/>
  <c r="H90" i="3"/>
  <c r="I89" i="3"/>
  <c r="H89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D79" i="3"/>
  <c r="H78" i="3"/>
  <c r="I78" i="3" s="1"/>
  <c r="I77" i="3"/>
  <c r="H77" i="3"/>
  <c r="I76" i="3"/>
  <c r="H76" i="3"/>
  <c r="H74" i="3"/>
  <c r="I74" i="3" s="1"/>
  <c r="H73" i="3"/>
  <c r="I73" i="3" s="1"/>
  <c r="H71" i="3"/>
  <c r="I71" i="3" s="1"/>
  <c r="E70" i="3"/>
  <c r="D70" i="3"/>
  <c r="I69" i="3"/>
  <c r="H69" i="3"/>
  <c r="I68" i="3"/>
  <c r="H68" i="3"/>
  <c r="H67" i="3"/>
  <c r="I67" i="3" s="1"/>
  <c r="F67" i="3"/>
  <c r="E67" i="3"/>
  <c r="D67" i="3"/>
  <c r="I66" i="3"/>
  <c r="H66" i="3"/>
  <c r="F64" i="3"/>
  <c r="E64" i="3"/>
  <c r="D64" i="3"/>
  <c r="H63" i="3"/>
  <c r="I63" i="3" s="1"/>
  <c r="G61" i="3"/>
  <c r="F61" i="3"/>
  <c r="J57" i="3" s="1"/>
  <c r="D61" i="3"/>
  <c r="I60" i="3"/>
  <c r="H60" i="3"/>
  <c r="I59" i="3"/>
  <c r="H59" i="3"/>
  <c r="H58" i="3"/>
  <c r="F58" i="3"/>
  <c r="E58" i="3"/>
  <c r="D58" i="3"/>
  <c r="D57" i="3"/>
  <c r="D56" i="3"/>
  <c r="D55" i="3"/>
  <c r="I52" i="3"/>
  <c r="H52" i="3"/>
  <c r="I51" i="3"/>
  <c r="H51" i="3"/>
  <c r="G51" i="3"/>
  <c r="F51" i="3"/>
  <c r="E51" i="3"/>
  <c r="H50" i="3"/>
  <c r="I50" i="3" s="1"/>
  <c r="I49" i="3"/>
  <c r="H49" i="3"/>
  <c r="I48" i="3"/>
  <c r="H48" i="3"/>
  <c r="I47" i="3"/>
  <c r="H47" i="3"/>
  <c r="I46" i="3"/>
  <c r="H46" i="3"/>
  <c r="H45" i="3"/>
  <c r="G45" i="3"/>
  <c r="F45" i="3"/>
  <c r="D45" i="3"/>
  <c r="F44" i="3"/>
  <c r="F43" i="3"/>
  <c r="D43" i="3"/>
  <c r="D161" i="3" s="1"/>
  <c r="I37" i="3"/>
  <c r="H37" i="3"/>
  <c r="I36" i="3"/>
  <c r="H36" i="3"/>
  <c r="I35" i="3"/>
  <c r="H35" i="3"/>
  <c r="H34" i="3"/>
  <c r="I33" i="3"/>
  <c r="H33" i="3"/>
  <c r="H32" i="3"/>
  <c r="G31" i="3"/>
  <c r="F31" i="3"/>
  <c r="E31" i="3"/>
  <c r="D31" i="3"/>
  <c r="G30" i="3"/>
  <c r="F30" i="3"/>
  <c r="H30" i="3" s="1"/>
  <c r="I30" i="3" s="1"/>
  <c r="E30" i="3"/>
  <c r="D30" i="3"/>
  <c r="I28" i="3"/>
  <c r="H28" i="3"/>
  <c r="H27" i="3"/>
  <c r="I27" i="3" s="1"/>
  <c r="G27" i="3"/>
  <c r="F27" i="3"/>
  <c r="E27" i="3"/>
  <c r="D27" i="3"/>
  <c r="I26" i="3"/>
  <c r="H26" i="3"/>
  <c r="I25" i="3"/>
  <c r="H25" i="3"/>
  <c r="G25" i="3"/>
  <c r="F25" i="3"/>
  <c r="E25" i="3"/>
  <c r="D25" i="3"/>
  <c r="I24" i="3"/>
  <c r="I23" i="3"/>
  <c r="I22" i="3"/>
  <c r="I21" i="3"/>
  <c r="H21" i="3"/>
  <c r="I20" i="3"/>
  <c r="H20" i="3"/>
  <c r="I19" i="3"/>
  <c r="H19" i="3"/>
  <c r="I18" i="3"/>
  <c r="H18" i="3"/>
  <c r="F18" i="3"/>
  <c r="E18" i="3"/>
  <c r="D18" i="3"/>
  <c r="H17" i="3"/>
  <c r="G16" i="3"/>
  <c r="F16" i="3"/>
  <c r="E16" i="3"/>
  <c r="D16" i="3"/>
  <c r="F208" i="2"/>
  <c r="F206" i="2"/>
  <c r="E206" i="2"/>
  <c r="F205" i="2"/>
  <c r="F203" i="2"/>
  <c r="G202" i="2"/>
  <c r="E202" i="2"/>
  <c r="F197" i="2"/>
  <c r="G196" i="2"/>
  <c r="E196" i="2"/>
  <c r="H190" i="2"/>
  <c r="H189" i="2"/>
  <c r="H188" i="2"/>
  <c r="H187" i="2"/>
  <c r="H186" i="2"/>
  <c r="F185" i="2"/>
  <c r="H185" i="2" s="1"/>
  <c r="H184" i="2"/>
  <c r="G183" i="2"/>
  <c r="F183" i="2"/>
  <c r="E183" i="2"/>
  <c r="H183" i="2" s="1"/>
  <c r="D183" i="2"/>
  <c r="H180" i="2"/>
  <c r="H179" i="2"/>
  <c r="H178" i="2"/>
  <c r="H177" i="2"/>
  <c r="H176" i="2"/>
  <c r="H175" i="2"/>
  <c r="G174" i="2"/>
  <c r="E174" i="2"/>
  <c r="D174" i="2"/>
  <c r="H172" i="2"/>
  <c r="F171" i="2"/>
  <c r="H171" i="2" s="1"/>
  <c r="H170" i="2"/>
  <c r="H169" i="2"/>
  <c r="H168" i="2"/>
  <c r="H167" i="2"/>
  <c r="H166" i="2"/>
  <c r="G165" i="2"/>
  <c r="E165" i="2"/>
  <c r="H156" i="2"/>
  <c r="I156" i="2" s="1"/>
  <c r="H155" i="2"/>
  <c r="I155" i="2" s="1"/>
  <c r="H154" i="2"/>
  <c r="I154" i="2" s="1"/>
  <c r="G153" i="2"/>
  <c r="F153" i="2"/>
  <c r="H151" i="2"/>
  <c r="I151" i="2" s="1"/>
  <c r="H150" i="2"/>
  <c r="I150" i="2" s="1"/>
  <c r="H149" i="2"/>
  <c r="I149" i="2" s="1"/>
  <c r="H148" i="2"/>
  <c r="H147" i="2"/>
  <c r="I147" i="2" s="1"/>
  <c r="G146" i="2"/>
  <c r="F146" i="2"/>
  <c r="E146" i="2"/>
  <c r="D146" i="2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G138" i="2"/>
  <c r="F138" i="2"/>
  <c r="E138" i="2"/>
  <c r="D138" i="2"/>
  <c r="H136" i="2"/>
  <c r="I136" i="2" s="1"/>
  <c r="H135" i="2"/>
  <c r="I135" i="2" s="1"/>
  <c r="E133" i="2"/>
  <c r="G133" i="2"/>
  <c r="F133" i="2"/>
  <c r="D133" i="2"/>
  <c r="H132" i="2"/>
  <c r="I132" i="2" s="1"/>
  <c r="H131" i="2"/>
  <c r="I131" i="2" s="1"/>
  <c r="H129" i="2"/>
  <c r="I129" i="2" s="1"/>
  <c r="H128" i="2"/>
  <c r="I128" i="2" s="1"/>
  <c r="G126" i="2"/>
  <c r="D126" i="2"/>
  <c r="H125" i="2"/>
  <c r="I125" i="2" s="1"/>
  <c r="G117" i="2"/>
  <c r="I123" i="2"/>
  <c r="H123" i="2"/>
  <c r="H122" i="2"/>
  <c r="I122" i="2" s="1"/>
  <c r="F117" i="2"/>
  <c r="H120" i="2"/>
  <c r="I120" i="2" s="1"/>
  <c r="H119" i="2"/>
  <c r="I119" i="2" s="1"/>
  <c r="D117" i="2"/>
  <c r="H116" i="2"/>
  <c r="I116" i="2" s="1"/>
  <c r="H115" i="2"/>
  <c r="I115" i="2" s="1"/>
  <c r="H114" i="2"/>
  <c r="I114" i="2" s="1"/>
  <c r="H113" i="2"/>
  <c r="I113" i="2" s="1"/>
  <c r="H112" i="2"/>
  <c r="I112" i="2" s="1"/>
  <c r="H110" i="2"/>
  <c r="I110" i="2" s="1"/>
  <c r="H109" i="2"/>
  <c r="I109" i="2" s="1"/>
  <c r="H107" i="2"/>
  <c r="I107" i="2" s="1"/>
  <c r="H106" i="2"/>
  <c r="I106" i="2" s="1"/>
  <c r="G104" i="2"/>
  <c r="D104" i="2"/>
  <c r="H101" i="2"/>
  <c r="I101" i="2" s="1"/>
  <c r="H100" i="2"/>
  <c r="I100" i="2" s="1"/>
  <c r="G96" i="2"/>
  <c r="F99" i="1"/>
  <c r="H98" i="2"/>
  <c r="I98" i="2" s="1"/>
  <c r="H97" i="2"/>
  <c r="I97" i="2" s="1"/>
  <c r="D96" i="2"/>
  <c r="H95" i="2"/>
  <c r="I95" i="2" s="1"/>
  <c r="I94" i="2"/>
  <c r="H93" i="2"/>
  <c r="I93" i="2" s="1"/>
  <c r="H91" i="2"/>
  <c r="I91" i="2" s="1"/>
  <c r="H90" i="2"/>
  <c r="I90" i="2" s="1"/>
  <c r="H89" i="2"/>
  <c r="I89" i="2" s="1"/>
  <c r="G89" i="1"/>
  <c r="F89" i="1"/>
  <c r="H88" i="2"/>
  <c r="I88" i="2" s="1"/>
  <c r="I87" i="2"/>
  <c r="H85" i="2"/>
  <c r="I85" i="2" s="1"/>
  <c r="F81" i="2"/>
  <c r="F79" i="2" s="1"/>
  <c r="H84" i="2"/>
  <c r="I84" i="2" s="1"/>
  <c r="H83" i="2"/>
  <c r="I83" i="2" s="1"/>
  <c r="D79" i="2"/>
  <c r="H78" i="2"/>
  <c r="I78" i="2" s="1"/>
  <c r="H77" i="2"/>
  <c r="I77" i="2" s="1"/>
  <c r="G76" i="1"/>
  <c r="F76" i="1"/>
  <c r="H75" i="2"/>
  <c r="I75" i="2" s="1"/>
  <c r="H74" i="2"/>
  <c r="I74" i="2" s="1"/>
  <c r="G73" i="1"/>
  <c r="F73" i="1"/>
  <c r="H72" i="2"/>
  <c r="I72" i="2" s="1"/>
  <c r="H71" i="2"/>
  <c r="E70" i="2"/>
  <c r="D70" i="2"/>
  <c r="H69" i="2"/>
  <c r="I69" i="2" s="1"/>
  <c r="H68" i="2"/>
  <c r="F67" i="2"/>
  <c r="E67" i="2"/>
  <c r="D67" i="2"/>
  <c r="H66" i="2"/>
  <c r="I66" i="2" s="1"/>
  <c r="E65" i="1"/>
  <c r="F64" i="2"/>
  <c r="E64" i="2"/>
  <c r="D64" i="2"/>
  <c r="H63" i="2"/>
  <c r="I63" i="2" s="1"/>
  <c r="E62" i="1"/>
  <c r="F61" i="2"/>
  <c r="E61" i="2"/>
  <c r="D61" i="2"/>
  <c r="H60" i="2"/>
  <c r="I60" i="2" s="1"/>
  <c r="G58" i="2"/>
  <c r="H59" i="2"/>
  <c r="F58" i="2"/>
  <c r="E58" i="2"/>
  <c r="D58" i="2"/>
  <c r="H52" i="2"/>
  <c r="H51" i="2" s="1"/>
  <c r="G51" i="2"/>
  <c r="G51" i="1" s="1"/>
  <c r="F51" i="2"/>
  <c r="E51" i="2"/>
  <c r="G50" i="1"/>
  <c r="F50" i="1"/>
  <c r="E50" i="1"/>
  <c r="H49" i="2"/>
  <c r="I49" i="2" s="1"/>
  <c r="G49" i="1"/>
  <c r="F45" i="2"/>
  <c r="G48" i="1"/>
  <c r="H48" i="2"/>
  <c r="I48" i="2" s="1"/>
  <c r="H47" i="2"/>
  <c r="I47" i="2" s="1"/>
  <c r="G46" i="1"/>
  <c r="E45" i="2"/>
  <c r="E43" i="2" s="1"/>
  <c r="D45" i="2"/>
  <c r="D43" i="2" s="1"/>
  <c r="E44" i="1"/>
  <c r="H38" i="2"/>
  <c r="I38" i="2" s="1"/>
  <c r="H37" i="2"/>
  <c r="I37" i="2" s="1"/>
  <c r="E36" i="2"/>
  <c r="E31" i="2" s="1"/>
  <c r="E30" i="2" s="1"/>
  <c r="H35" i="2"/>
  <c r="I35" i="2" s="1"/>
  <c r="H34" i="2"/>
  <c r="H33" i="2"/>
  <c r="I33" i="2" s="1"/>
  <c r="G31" i="2"/>
  <c r="G30" i="2" s="1"/>
  <c r="D31" i="2"/>
  <c r="D30" i="2" s="1"/>
  <c r="F29" i="2"/>
  <c r="H29" i="2" s="1"/>
  <c r="I29" i="2" s="1"/>
  <c r="H28" i="2"/>
  <c r="I28" i="2" s="1"/>
  <c r="E27" i="2"/>
  <c r="D27" i="2"/>
  <c r="H26" i="2"/>
  <c r="I26" i="2" s="1"/>
  <c r="G25" i="2"/>
  <c r="G16" i="2" s="1"/>
  <c r="D25" i="2"/>
  <c r="I25" i="2" s="1"/>
  <c r="I24" i="2"/>
  <c r="I23" i="2"/>
  <c r="I22" i="2"/>
  <c r="H21" i="2"/>
  <c r="I21" i="2" s="1"/>
  <c r="H20" i="2"/>
  <c r="I20" i="2" s="1"/>
  <c r="F19" i="2"/>
  <c r="H19" i="2" s="1"/>
  <c r="I19" i="2" s="1"/>
  <c r="E18" i="2"/>
  <c r="E25" i="2" s="1"/>
  <c r="E16" i="2" s="1"/>
  <c r="D18" i="2"/>
  <c r="F208" i="1"/>
  <c r="F206" i="1" s="1"/>
  <c r="E206" i="1"/>
  <c r="F205" i="1"/>
  <c r="F203" i="1"/>
  <c r="G202" i="1"/>
  <c r="E202" i="1"/>
  <c r="G196" i="1"/>
  <c r="E196" i="1"/>
  <c r="J195" i="1" s="1"/>
  <c r="H190" i="1"/>
  <c r="H189" i="1"/>
  <c r="H188" i="1"/>
  <c r="H187" i="1"/>
  <c r="H186" i="1"/>
  <c r="F185" i="1"/>
  <c r="H185" i="1" s="1"/>
  <c r="H184" i="1"/>
  <c r="G183" i="1"/>
  <c r="E183" i="1"/>
  <c r="D183" i="1"/>
  <c r="F181" i="1"/>
  <c r="H181" i="1" s="1"/>
  <c r="H180" i="1"/>
  <c r="H179" i="1"/>
  <c r="H178" i="1"/>
  <c r="H177" i="1"/>
  <c r="H176" i="1"/>
  <c r="H175" i="1"/>
  <c r="G174" i="1"/>
  <c r="E174" i="1"/>
  <c r="H172" i="1"/>
  <c r="H171" i="1"/>
  <c r="H170" i="1"/>
  <c r="H169" i="1"/>
  <c r="H168" i="1"/>
  <c r="H167" i="1"/>
  <c r="H166" i="1"/>
  <c r="G165" i="1"/>
  <c r="F165" i="1"/>
  <c r="E165" i="1"/>
  <c r="G157" i="1"/>
  <c r="F157" i="1"/>
  <c r="G156" i="1"/>
  <c r="F156" i="1"/>
  <c r="E156" i="1"/>
  <c r="G155" i="1"/>
  <c r="F155" i="1"/>
  <c r="E155" i="1"/>
  <c r="G154" i="1"/>
  <c r="E154" i="1"/>
  <c r="G151" i="1"/>
  <c r="F151" i="1"/>
  <c r="E151" i="1"/>
  <c r="G150" i="1"/>
  <c r="E150" i="1"/>
  <c r="G149" i="1"/>
  <c r="F149" i="1"/>
  <c r="E149" i="1"/>
  <c r="G148" i="1"/>
  <c r="F148" i="1"/>
  <c r="E148" i="1"/>
  <c r="G147" i="1"/>
  <c r="E147" i="1"/>
  <c r="D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D138" i="1"/>
  <c r="G137" i="1"/>
  <c r="F137" i="1"/>
  <c r="E137" i="1"/>
  <c r="G136" i="1"/>
  <c r="F136" i="1"/>
  <c r="E136" i="1"/>
  <c r="G135" i="1"/>
  <c r="F135" i="1"/>
  <c r="E135" i="1"/>
  <c r="G134" i="1"/>
  <c r="G133" i="1" s="1"/>
  <c r="F134" i="1"/>
  <c r="F133" i="1" s="1"/>
  <c r="E134" i="1"/>
  <c r="D133" i="1"/>
  <c r="G132" i="1"/>
  <c r="F132" i="1"/>
  <c r="E132" i="1"/>
  <c r="G131" i="1"/>
  <c r="F131" i="1"/>
  <c r="E131" i="1"/>
  <c r="G130" i="1"/>
  <c r="E130" i="1"/>
  <c r="G129" i="1"/>
  <c r="F129" i="1"/>
  <c r="E129" i="1"/>
  <c r="G128" i="1"/>
  <c r="F128" i="1"/>
  <c r="E128" i="1"/>
  <c r="G127" i="1"/>
  <c r="D126" i="1"/>
  <c r="G125" i="1"/>
  <c r="E125" i="1"/>
  <c r="G124" i="1"/>
  <c r="F124" i="1"/>
  <c r="G123" i="1"/>
  <c r="E123" i="1"/>
  <c r="G122" i="1"/>
  <c r="F122" i="1"/>
  <c r="E122" i="1"/>
  <c r="G121" i="1"/>
  <c r="F121" i="1"/>
  <c r="E121" i="1"/>
  <c r="G120" i="1"/>
  <c r="E120" i="1"/>
  <c r="H120" i="1" s="1"/>
  <c r="I120" i="1" s="1"/>
  <c r="G119" i="1"/>
  <c r="F119" i="1"/>
  <c r="E119" i="1"/>
  <c r="G118" i="1"/>
  <c r="F118" i="1"/>
  <c r="E118" i="1"/>
  <c r="D117" i="1"/>
  <c r="G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F111" i="1"/>
  <c r="E111" i="1"/>
  <c r="G110" i="1"/>
  <c r="F110" i="1"/>
  <c r="E110" i="1"/>
  <c r="G109" i="1"/>
  <c r="F109" i="1"/>
  <c r="E109" i="1"/>
  <c r="G108" i="1"/>
  <c r="E108" i="1"/>
  <c r="G107" i="1"/>
  <c r="F107" i="1"/>
  <c r="E107" i="1"/>
  <c r="G106" i="1"/>
  <c r="F106" i="1"/>
  <c r="E106" i="1"/>
  <c r="G105" i="1"/>
  <c r="D104" i="1"/>
  <c r="G102" i="1"/>
  <c r="E102" i="1"/>
  <c r="G101" i="1"/>
  <c r="F101" i="1"/>
  <c r="E101" i="1"/>
  <c r="G100" i="1"/>
  <c r="F100" i="1"/>
  <c r="E100" i="1"/>
  <c r="G99" i="1"/>
  <c r="G98" i="1"/>
  <c r="F98" i="1"/>
  <c r="G97" i="1"/>
  <c r="E97" i="1"/>
  <c r="D96" i="1"/>
  <c r="G95" i="1"/>
  <c r="F95" i="1"/>
  <c r="E95" i="1"/>
  <c r="I94" i="1"/>
  <c r="G94" i="1"/>
  <c r="F94" i="1"/>
  <c r="G93" i="1"/>
  <c r="F93" i="1"/>
  <c r="E93" i="1"/>
  <c r="E92" i="1"/>
  <c r="G91" i="1"/>
  <c r="E91" i="1"/>
  <c r="G90" i="1"/>
  <c r="F90" i="1"/>
  <c r="E90" i="1"/>
  <c r="E89" i="1"/>
  <c r="F88" i="1"/>
  <c r="E88" i="1"/>
  <c r="I87" i="1"/>
  <c r="G87" i="1"/>
  <c r="F87" i="1"/>
  <c r="E87" i="1"/>
  <c r="G86" i="1"/>
  <c r="F86" i="1"/>
  <c r="G85" i="1"/>
  <c r="F85" i="1"/>
  <c r="E85" i="1"/>
  <c r="G84" i="1"/>
  <c r="F84" i="1"/>
  <c r="E84" i="1"/>
  <c r="G83" i="1"/>
  <c r="F83" i="1"/>
  <c r="E83" i="1"/>
  <c r="F82" i="1"/>
  <c r="E82" i="1"/>
  <c r="D81" i="1"/>
  <c r="D79" i="1" s="1"/>
  <c r="G80" i="1"/>
  <c r="F80" i="1"/>
  <c r="E80" i="1"/>
  <c r="G78" i="1"/>
  <c r="F78" i="1"/>
  <c r="E78" i="1"/>
  <c r="G77" i="1"/>
  <c r="F77" i="1"/>
  <c r="E77" i="1"/>
  <c r="E76" i="1"/>
  <c r="G75" i="1"/>
  <c r="E75" i="1"/>
  <c r="H75" i="1" s="1"/>
  <c r="I75" i="1" s="1"/>
  <c r="G74" i="1"/>
  <c r="F74" i="1"/>
  <c r="E74" i="1"/>
  <c r="G72" i="1"/>
  <c r="F72" i="1"/>
  <c r="E72" i="1"/>
  <c r="G71" i="1"/>
  <c r="F71" i="1"/>
  <c r="E71" i="1"/>
  <c r="D70" i="1"/>
  <c r="G69" i="1"/>
  <c r="F69" i="1"/>
  <c r="E69" i="1"/>
  <c r="G68" i="1"/>
  <c r="F68" i="1"/>
  <c r="E68" i="1"/>
  <c r="D67" i="1"/>
  <c r="G66" i="1"/>
  <c r="F66" i="1"/>
  <c r="E66" i="1"/>
  <c r="F65" i="1"/>
  <c r="D64" i="1"/>
  <c r="G63" i="1"/>
  <c r="E63" i="1"/>
  <c r="G62" i="1"/>
  <c r="F62" i="1"/>
  <c r="F61" i="1" s="1"/>
  <c r="D61" i="1"/>
  <c r="G60" i="1"/>
  <c r="F60" i="1"/>
  <c r="E60" i="1"/>
  <c r="F59" i="1"/>
  <c r="D58" i="1"/>
  <c r="G52" i="1"/>
  <c r="E52" i="1"/>
  <c r="H52" i="1" s="1"/>
  <c r="F51" i="1"/>
  <c r="D51" i="1"/>
  <c r="E49" i="1"/>
  <c r="E48" i="1"/>
  <c r="H47" i="1"/>
  <c r="I47" i="1" s="1"/>
  <c r="F46" i="1"/>
  <c r="F45" i="1" s="1"/>
  <c r="E46" i="1"/>
  <c r="D45" i="1"/>
  <c r="D43" i="1" s="1"/>
  <c r="G44" i="1"/>
  <c r="F44" i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F32" i="1"/>
  <c r="H32" i="1" s="1"/>
  <c r="G31" i="1"/>
  <c r="G30" i="1" s="1"/>
  <c r="E31" i="1"/>
  <c r="E30" i="1" s="1"/>
  <c r="D31" i="1"/>
  <c r="D30" i="1" s="1"/>
  <c r="H29" i="1"/>
  <c r="I29" i="1" s="1"/>
  <c r="H28" i="1"/>
  <c r="I28" i="1" s="1"/>
  <c r="F27" i="1"/>
  <c r="E27" i="1"/>
  <c r="D27" i="1"/>
  <c r="H26" i="1"/>
  <c r="I26" i="1" s="1"/>
  <c r="G25" i="1"/>
  <c r="G16" i="1" s="1"/>
  <c r="D25" i="1"/>
  <c r="I25" i="1" s="1"/>
  <c r="I24" i="1"/>
  <c r="H23" i="1"/>
  <c r="I23" i="1" s="1"/>
  <c r="H22" i="1"/>
  <c r="I22" i="1" s="1"/>
  <c r="H21" i="1"/>
  <c r="I21" i="1" s="1"/>
  <c r="H20" i="1"/>
  <c r="I20" i="1" s="1"/>
  <c r="H19" i="1"/>
  <c r="I19" i="1" s="1"/>
  <c r="F18" i="1"/>
  <c r="E18" i="1"/>
  <c r="E25" i="1" s="1"/>
  <c r="D18" i="1"/>
  <c r="F17" i="1"/>
  <c r="F17" i="2" s="1"/>
  <c r="F202" i="2" l="1"/>
  <c r="D16" i="2"/>
  <c r="H138" i="2"/>
  <c r="I138" i="2" s="1"/>
  <c r="H146" i="2"/>
  <c r="I146" i="2" s="1"/>
  <c r="I139" i="2"/>
  <c r="I148" i="2"/>
  <c r="D103" i="2"/>
  <c r="F57" i="2"/>
  <c r="D16" i="1"/>
  <c r="H125" i="1"/>
  <c r="I125" i="1" s="1"/>
  <c r="E67" i="1"/>
  <c r="H119" i="1"/>
  <c r="I119" i="1" s="1"/>
  <c r="G67" i="1"/>
  <c r="H101" i="1"/>
  <c r="I101" i="1" s="1"/>
  <c r="H115" i="1"/>
  <c r="I115" i="1" s="1"/>
  <c r="H72" i="1"/>
  <c r="I72" i="1" s="1"/>
  <c r="D57" i="1"/>
  <c r="F58" i="1"/>
  <c r="F67" i="1"/>
  <c r="H90" i="1"/>
  <c r="I90" i="1" s="1"/>
  <c r="H76" i="1"/>
  <c r="I76" i="1" s="1"/>
  <c r="H27" i="1"/>
  <c r="I27" i="1" s="1"/>
  <c r="H44" i="1"/>
  <c r="I44" i="1" s="1"/>
  <c r="H145" i="1"/>
  <c r="I145" i="1" s="1"/>
  <c r="F153" i="1"/>
  <c r="F27" i="2"/>
  <c r="H27" i="2" s="1"/>
  <c r="I27" i="2" s="1"/>
  <c r="F16" i="1"/>
  <c r="F18" i="2"/>
  <c r="F16" i="2" s="1"/>
  <c r="H16" i="2" s="1"/>
  <c r="H148" i="1"/>
  <c r="I148" i="1" s="1"/>
  <c r="H156" i="1"/>
  <c r="I156" i="1" s="1"/>
  <c r="H80" i="1"/>
  <c r="I80" i="1" s="1"/>
  <c r="H123" i="1"/>
  <c r="I123" i="1" s="1"/>
  <c r="G61" i="1"/>
  <c r="H85" i="1"/>
  <c r="I85" i="1" s="1"/>
  <c r="F31" i="1"/>
  <c r="F30" i="1" s="1"/>
  <c r="H30" i="1" s="1"/>
  <c r="I30" i="1" s="1"/>
  <c r="H155" i="1"/>
  <c r="I155" i="1" s="1"/>
  <c r="H48" i="1"/>
  <c r="I48" i="1" s="1"/>
  <c r="H109" i="1"/>
  <c r="I109" i="1" s="1"/>
  <c r="H147" i="1"/>
  <c r="H66" i="1"/>
  <c r="I66" i="1" s="1"/>
  <c r="G70" i="1"/>
  <c r="H142" i="1"/>
  <c r="I142" i="1" s="1"/>
  <c r="H74" i="1"/>
  <c r="I74" i="1" s="1"/>
  <c r="H116" i="1"/>
  <c r="I116" i="1" s="1"/>
  <c r="H136" i="1"/>
  <c r="I136" i="1" s="1"/>
  <c r="H83" i="1"/>
  <c r="I83" i="1" s="1"/>
  <c r="D103" i="1"/>
  <c r="H137" i="1"/>
  <c r="I137" i="1" s="1"/>
  <c r="G153" i="1"/>
  <c r="G146" i="1"/>
  <c r="H112" i="1"/>
  <c r="I112" i="1" s="1"/>
  <c r="H143" i="1"/>
  <c r="I143" i="1" s="1"/>
  <c r="F202" i="1"/>
  <c r="F32" i="2"/>
  <c r="H32" i="2" s="1"/>
  <c r="I32" i="2" s="1"/>
  <c r="H77" i="1"/>
  <c r="I77" i="1" s="1"/>
  <c r="H84" i="1"/>
  <c r="I84" i="1" s="1"/>
  <c r="H144" i="1"/>
  <c r="I144" i="1" s="1"/>
  <c r="H151" i="1"/>
  <c r="I151" i="1" s="1"/>
  <c r="H93" i="1"/>
  <c r="I93" i="1" s="1"/>
  <c r="H100" i="1"/>
  <c r="I100" i="1" s="1"/>
  <c r="H114" i="1"/>
  <c r="I114" i="1" s="1"/>
  <c r="F138" i="1"/>
  <c r="H150" i="1"/>
  <c r="I150" i="1" s="1"/>
  <c r="H50" i="1"/>
  <c r="I50" i="1" s="1"/>
  <c r="F165" i="2"/>
  <c r="H165" i="2" s="1"/>
  <c r="H89" i="1"/>
  <c r="I89" i="1" s="1"/>
  <c r="H139" i="1"/>
  <c r="I139" i="1" s="1"/>
  <c r="F198" i="1"/>
  <c r="F198" i="2" s="1"/>
  <c r="F196" i="2" s="1"/>
  <c r="H18" i="2"/>
  <c r="I18" i="2" s="1"/>
  <c r="H60" i="1"/>
  <c r="I60" i="1" s="1"/>
  <c r="H121" i="1"/>
  <c r="I121" i="1" s="1"/>
  <c r="H128" i="1"/>
  <c r="I128" i="1" s="1"/>
  <c r="H135" i="1"/>
  <c r="I135" i="1" s="1"/>
  <c r="H140" i="1"/>
  <c r="I140" i="1" s="1"/>
  <c r="F43" i="1"/>
  <c r="H68" i="1"/>
  <c r="I68" i="1" s="1"/>
  <c r="H95" i="1"/>
  <c r="I95" i="1" s="1"/>
  <c r="H129" i="1"/>
  <c r="I129" i="1" s="1"/>
  <c r="F81" i="1"/>
  <c r="F79" i="1" s="1"/>
  <c r="H46" i="1"/>
  <c r="I46" i="1" s="1"/>
  <c r="H69" i="1"/>
  <c r="I69" i="1" s="1"/>
  <c r="H122" i="1"/>
  <c r="I122" i="1" s="1"/>
  <c r="H141" i="1"/>
  <c r="I141" i="1" s="1"/>
  <c r="F183" i="1"/>
  <c r="H183" i="1" s="1"/>
  <c r="H63" i="1"/>
  <c r="I63" i="1" s="1"/>
  <c r="H97" i="1"/>
  <c r="I97" i="1" s="1"/>
  <c r="H131" i="1"/>
  <c r="H106" i="1"/>
  <c r="I106" i="1" s="1"/>
  <c r="H71" i="1"/>
  <c r="I71" i="1" s="1"/>
  <c r="H107" i="1"/>
  <c r="I107" i="1" s="1"/>
  <c r="H113" i="1"/>
  <c r="I113" i="1" s="1"/>
  <c r="E51" i="1"/>
  <c r="F64" i="1"/>
  <c r="G96" i="1"/>
  <c r="F146" i="1"/>
  <c r="H17" i="2"/>
  <c r="I17" i="2" s="1"/>
  <c r="I52" i="1"/>
  <c r="H51" i="1"/>
  <c r="I51" i="1" s="1"/>
  <c r="I32" i="1"/>
  <c r="H31" i="1"/>
  <c r="I31" i="1" s="1"/>
  <c r="F43" i="2"/>
  <c r="H43" i="2" s="1"/>
  <c r="H49" i="1"/>
  <c r="I49" i="1" s="1"/>
  <c r="G45" i="1"/>
  <c r="G43" i="1" s="1"/>
  <c r="E61" i="3"/>
  <c r="E57" i="3" s="1"/>
  <c r="H62" i="3"/>
  <c r="F102" i="1"/>
  <c r="H102" i="1" s="1"/>
  <c r="I102" i="1" s="1"/>
  <c r="H102" i="2"/>
  <c r="I102" i="2" s="1"/>
  <c r="F108" i="1"/>
  <c r="H108" i="1" s="1"/>
  <c r="I108" i="1" s="1"/>
  <c r="F104" i="2"/>
  <c r="H108" i="2"/>
  <c r="I108" i="2" s="1"/>
  <c r="E138" i="3"/>
  <c r="E103" i="3" s="1"/>
  <c r="H143" i="3"/>
  <c r="G117" i="3"/>
  <c r="G103" i="3" s="1"/>
  <c r="H122" i="3"/>
  <c r="I122" i="3" s="1"/>
  <c r="H149" i="1"/>
  <c r="I149" i="1" s="1"/>
  <c r="G57" i="3"/>
  <c r="H62" i="1"/>
  <c r="H91" i="1"/>
  <c r="I91" i="1" s="1"/>
  <c r="H118" i="1"/>
  <c r="F70" i="2"/>
  <c r="E86" i="1"/>
  <c r="E81" i="2"/>
  <c r="E79" i="2" s="1"/>
  <c r="H86" i="2"/>
  <c r="I86" i="2" s="1"/>
  <c r="E64" i="1"/>
  <c r="H65" i="2"/>
  <c r="G64" i="2"/>
  <c r="E98" i="1"/>
  <c r="H98" i="1" s="1"/>
  <c r="I98" i="1" s="1"/>
  <c r="E99" i="1"/>
  <c r="H99" i="1" s="1"/>
  <c r="I99" i="1" s="1"/>
  <c r="H99" i="2"/>
  <c r="I99" i="2" s="1"/>
  <c r="E96" i="2"/>
  <c r="I58" i="3"/>
  <c r="F79" i="3"/>
  <c r="H91" i="3"/>
  <c r="I91" i="3" s="1"/>
  <c r="E153" i="2"/>
  <c r="H157" i="2"/>
  <c r="E146" i="1"/>
  <c r="F117" i="1"/>
  <c r="G138" i="1"/>
  <c r="E105" i="1"/>
  <c r="E104" i="2"/>
  <c r="H105" i="2"/>
  <c r="I105" i="2" s="1"/>
  <c r="H17" i="1"/>
  <c r="I17" i="1" s="1"/>
  <c r="G117" i="1"/>
  <c r="G126" i="1"/>
  <c r="G82" i="1"/>
  <c r="H82" i="1" s="1"/>
  <c r="I82" i="1" s="1"/>
  <c r="G81" i="2"/>
  <c r="G79" i="2" s="1"/>
  <c r="H82" i="2"/>
  <c r="I82" i="2" s="1"/>
  <c r="E117" i="2"/>
  <c r="H117" i="2" s="1"/>
  <c r="I117" i="2" s="1"/>
  <c r="F130" i="1"/>
  <c r="H130" i="1" s="1"/>
  <c r="I130" i="1" s="1"/>
  <c r="F126" i="2"/>
  <c r="H130" i="2"/>
  <c r="I130" i="2" s="1"/>
  <c r="I59" i="2"/>
  <c r="H58" i="2"/>
  <c r="F70" i="1"/>
  <c r="H88" i="3"/>
  <c r="I88" i="3" s="1"/>
  <c r="E79" i="3"/>
  <c r="F117" i="3"/>
  <c r="F103" i="3" s="1"/>
  <c r="H119" i="3"/>
  <c r="E127" i="1"/>
  <c r="E126" i="2"/>
  <c r="H127" i="2"/>
  <c r="G45" i="2"/>
  <c r="G43" i="2" s="1"/>
  <c r="H76" i="2"/>
  <c r="I76" i="2" s="1"/>
  <c r="G103" i="2"/>
  <c r="H132" i="1"/>
  <c r="E157" i="1"/>
  <c r="H157" i="1" s="1"/>
  <c r="I157" i="1" s="1"/>
  <c r="H174" i="1"/>
  <c r="F70" i="3"/>
  <c r="H72" i="3"/>
  <c r="I72" i="3" s="1"/>
  <c r="I71" i="2"/>
  <c r="H46" i="2"/>
  <c r="I46" i="2" s="1"/>
  <c r="H18" i="1"/>
  <c r="I18" i="1" s="1"/>
  <c r="H78" i="1"/>
  <c r="I78" i="1" s="1"/>
  <c r="H110" i="1"/>
  <c r="I110" i="1" s="1"/>
  <c r="E61" i="1"/>
  <c r="G92" i="1"/>
  <c r="H92" i="1" s="1"/>
  <c r="I92" i="1" s="1"/>
  <c r="H92" i="2"/>
  <c r="I92" i="2" s="1"/>
  <c r="F96" i="2"/>
  <c r="I147" i="1"/>
  <c r="E73" i="1"/>
  <c r="H73" i="1" s="1"/>
  <c r="I73" i="1" s="1"/>
  <c r="H73" i="2"/>
  <c r="I73" i="2" s="1"/>
  <c r="H31" i="3"/>
  <c r="I31" i="3" s="1"/>
  <c r="I32" i="3"/>
  <c r="G64" i="3"/>
  <c r="H65" i="3"/>
  <c r="G65" i="1"/>
  <c r="G64" i="1" s="1"/>
  <c r="F126" i="3"/>
  <c r="H132" i="3"/>
  <c r="G59" i="1"/>
  <c r="G58" i="1" s="1"/>
  <c r="H165" i="1"/>
  <c r="H62" i="2"/>
  <c r="G61" i="2"/>
  <c r="E45" i="1"/>
  <c r="E133" i="1"/>
  <c r="H134" i="1"/>
  <c r="E138" i="1"/>
  <c r="H154" i="1"/>
  <c r="F174" i="1"/>
  <c r="F181" i="2"/>
  <c r="D57" i="2"/>
  <c r="D56" i="2" s="1"/>
  <c r="D55" i="2" s="1"/>
  <c r="D159" i="2" s="1"/>
  <c r="I68" i="2"/>
  <c r="H67" i="2"/>
  <c r="I67" i="2" s="1"/>
  <c r="G111" i="1"/>
  <c r="G104" i="1" s="1"/>
  <c r="H111" i="2"/>
  <c r="I111" i="2" s="1"/>
  <c r="E57" i="2"/>
  <c r="E124" i="1"/>
  <c r="H124" i="1" s="1"/>
  <c r="I124" i="1" s="1"/>
  <c r="H124" i="2"/>
  <c r="I124" i="2" s="1"/>
  <c r="G70" i="3"/>
  <c r="H75" i="3"/>
  <c r="I75" i="3" s="1"/>
  <c r="H96" i="3"/>
  <c r="I96" i="3" s="1"/>
  <c r="I97" i="3"/>
  <c r="H104" i="3"/>
  <c r="E16" i="1"/>
  <c r="E59" i="1"/>
  <c r="G67" i="2"/>
  <c r="G70" i="2"/>
  <c r="H121" i="2"/>
  <c r="I121" i="2" s="1"/>
  <c r="H155" i="3"/>
  <c r="I155" i="3" s="1"/>
  <c r="H118" i="2"/>
  <c r="I118" i="2" s="1"/>
  <c r="H134" i="2"/>
  <c r="H126" i="3"/>
  <c r="I126" i="3" s="1"/>
  <c r="H148" i="3"/>
  <c r="I148" i="3" s="1"/>
  <c r="H133" i="3"/>
  <c r="I133" i="3" s="1"/>
  <c r="H50" i="2"/>
  <c r="I50" i="2" s="1"/>
  <c r="H80" i="2"/>
  <c r="F57" i="3"/>
  <c r="G88" i="1"/>
  <c r="H88" i="1" s="1"/>
  <c r="I88" i="1" s="1"/>
  <c r="H44" i="2"/>
  <c r="I44" i="2" s="1"/>
  <c r="H36" i="2"/>
  <c r="I36" i="2" s="1"/>
  <c r="F57" i="1" l="1"/>
  <c r="G57" i="2"/>
  <c r="G56" i="2" s="1"/>
  <c r="G55" i="2" s="1"/>
  <c r="G159" i="2" s="1"/>
  <c r="H65" i="1"/>
  <c r="H64" i="1" s="1"/>
  <c r="I64" i="1" s="1"/>
  <c r="F31" i="2"/>
  <c r="F30" i="2" s="1"/>
  <c r="H30" i="2" s="1"/>
  <c r="I30" i="2" s="1"/>
  <c r="H31" i="2"/>
  <c r="I31" i="2" s="1"/>
  <c r="F196" i="1"/>
  <c r="D56" i="1"/>
  <c r="D55" i="1" s="1"/>
  <c r="J42" i="1" s="1"/>
  <c r="H146" i="1"/>
  <c r="I146" i="1" s="1"/>
  <c r="H16" i="1"/>
  <c r="I16" i="1" s="1"/>
  <c r="G103" i="1"/>
  <c r="G57" i="1"/>
  <c r="H67" i="1"/>
  <c r="I67" i="1" s="1"/>
  <c r="H138" i="1"/>
  <c r="I138" i="1" s="1"/>
  <c r="E117" i="1"/>
  <c r="F104" i="1"/>
  <c r="I134" i="2"/>
  <c r="H133" i="2"/>
  <c r="I133" i="2" s="1"/>
  <c r="H111" i="1"/>
  <c r="I111" i="1" s="1"/>
  <c r="H70" i="2"/>
  <c r="I70" i="2" s="1"/>
  <c r="H81" i="2"/>
  <c r="I81" i="2" s="1"/>
  <c r="H126" i="2"/>
  <c r="I126" i="2" s="1"/>
  <c r="I127" i="2"/>
  <c r="H153" i="2"/>
  <c r="I153" i="2" s="1"/>
  <c r="I157" i="2"/>
  <c r="H86" i="1"/>
  <c r="I86" i="1" s="1"/>
  <c r="E81" i="1"/>
  <c r="F103" i="2"/>
  <c r="F56" i="2" s="1"/>
  <c r="F55" i="2" s="1"/>
  <c r="F159" i="2" s="1"/>
  <c r="F96" i="1"/>
  <c r="I62" i="2"/>
  <c r="H61" i="2"/>
  <c r="I61" i="2" s="1"/>
  <c r="I65" i="1"/>
  <c r="H117" i="3"/>
  <c r="I117" i="3" s="1"/>
  <c r="I119" i="3"/>
  <c r="H61" i="3"/>
  <c r="I62" i="3"/>
  <c r="E56" i="3"/>
  <c r="E55" i="3" s="1"/>
  <c r="E44" i="3" s="1"/>
  <c r="F174" i="2"/>
  <c r="H181" i="2"/>
  <c r="H174" i="2" s="1"/>
  <c r="E43" i="1"/>
  <c r="H45" i="1"/>
  <c r="H96" i="2"/>
  <c r="I96" i="2" s="1"/>
  <c r="G79" i="1"/>
  <c r="I104" i="3"/>
  <c r="E70" i="1"/>
  <c r="H70" i="3"/>
  <c r="I70" i="3" s="1"/>
  <c r="F126" i="1"/>
  <c r="E153" i="1"/>
  <c r="H61" i="1"/>
  <c r="I61" i="1" s="1"/>
  <c r="I62" i="1"/>
  <c r="H45" i="2"/>
  <c r="H70" i="1"/>
  <c r="I70" i="1" s="1"/>
  <c r="H117" i="1"/>
  <c r="I117" i="1" s="1"/>
  <c r="I118" i="1"/>
  <c r="I43" i="2"/>
  <c r="G56" i="3"/>
  <c r="G55" i="3" s="1"/>
  <c r="G161" i="3" s="1"/>
  <c r="F56" i="3"/>
  <c r="F55" i="3" s="1"/>
  <c r="F161" i="3" s="1"/>
  <c r="E96" i="1"/>
  <c r="E126" i="1"/>
  <c r="H127" i="1"/>
  <c r="E58" i="1"/>
  <c r="E57" i="1" s="1"/>
  <c r="H59" i="1"/>
  <c r="I80" i="2"/>
  <c r="H79" i="2"/>
  <c r="I79" i="2" s="1"/>
  <c r="I58" i="2"/>
  <c r="I154" i="1"/>
  <c r="H153" i="1"/>
  <c r="I153" i="1" s="1"/>
  <c r="I65" i="2"/>
  <c r="H64" i="2"/>
  <c r="I64" i="2" s="1"/>
  <c r="H79" i="3"/>
  <c r="I79" i="3" s="1"/>
  <c r="E104" i="1"/>
  <c r="H105" i="1"/>
  <c r="H96" i="1"/>
  <c r="I96" i="1" s="1"/>
  <c r="H64" i="3"/>
  <c r="I64" i="3" s="1"/>
  <c r="I65" i="3"/>
  <c r="H104" i="2"/>
  <c r="E103" i="2"/>
  <c r="E56" i="2" s="1"/>
  <c r="E55" i="2" s="1"/>
  <c r="E159" i="2" s="1"/>
  <c r="H133" i="1"/>
  <c r="I133" i="1" s="1"/>
  <c r="I134" i="1"/>
  <c r="H138" i="3"/>
  <c r="I138" i="3" s="1"/>
  <c r="I143" i="3"/>
  <c r="G56" i="1" l="1"/>
  <c r="G55" i="1" s="1"/>
  <c r="G159" i="1" s="1"/>
  <c r="F103" i="1"/>
  <c r="F56" i="1" s="1"/>
  <c r="F55" i="1" s="1"/>
  <c r="F159" i="1" s="1"/>
  <c r="H57" i="2"/>
  <c r="I57" i="2" s="1"/>
  <c r="D159" i="1"/>
  <c r="E103" i="1"/>
  <c r="H43" i="1"/>
  <c r="I104" i="2"/>
  <c r="H103" i="2"/>
  <c r="I103" i="2" s="1"/>
  <c r="I59" i="1"/>
  <c r="H58" i="1"/>
  <c r="H81" i="1"/>
  <c r="E79" i="1"/>
  <c r="E43" i="3"/>
  <c r="H44" i="3"/>
  <c r="I44" i="3" s="1"/>
  <c r="H126" i="1"/>
  <c r="I126" i="1" s="1"/>
  <c r="I127" i="1"/>
  <c r="I61" i="3"/>
  <c r="H57" i="3"/>
  <c r="H104" i="1"/>
  <c r="I105" i="1"/>
  <c r="H103" i="3"/>
  <c r="I103" i="3" s="1"/>
  <c r="H56" i="2" l="1"/>
  <c r="I56" i="2" s="1"/>
  <c r="E56" i="1"/>
  <c r="E55" i="1" s="1"/>
  <c r="E159" i="1" s="1"/>
  <c r="H43" i="3"/>
  <c r="E161" i="3"/>
  <c r="I81" i="1"/>
  <c r="H79" i="1"/>
  <c r="I79" i="1" s="1"/>
  <c r="I43" i="1"/>
  <c r="I57" i="3"/>
  <c r="H56" i="3"/>
  <c r="H57" i="1"/>
  <c r="I58" i="1"/>
  <c r="I104" i="1"/>
  <c r="H103" i="1"/>
  <c r="I103" i="1" s="1"/>
  <c r="H55" i="2" l="1"/>
  <c r="I55" i="2" s="1"/>
  <c r="I57" i="1"/>
  <c r="H56" i="1"/>
  <c r="I43" i="3"/>
  <c r="H161" i="3"/>
  <c r="H55" i="3"/>
  <c r="I55" i="3" s="1"/>
  <c r="I56" i="3"/>
  <c r="H159" i="2" l="1"/>
  <c r="H55" i="1"/>
  <c r="I56" i="1"/>
  <c r="I55" i="1" l="1"/>
  <c r="H1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 Melo</author>
    <author>tc={7F818B7B-6C0E-4C91-AFFC-9A8689C96846}</author>
  </authors>
  <commentList>
    <comment ref="D63" authorId="0" shapeId="0" xr:uid="{3F436CCC-6057-4184-AAFD-B7C66E486AA1}">
      <text>
        <r>
          <rPr>
            <b/>
            <sz val="9"/>
            <color indexed="81"/>
            <rFont val="Segoe UI"/>
            <family val="2"/>
          </rPr>
          <t>Ajuste plano museologico: 138k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97" authorId="0" shapeId="0" xr:uid="{F3C4658A-258D-4C96-BE44-2E87706E3D8B}">
      <text>
        <r>
          <rPr>
            <b/>
            <sz val="9"/>
            <color indexed="81"/>
            <rFont val="Segoe UI"/>
            <family val="2"/>
          </rPr>
          <t>Renata Melo:</t>
        </r>
        <r>
          <rPr>
            <sz val="9"/>
            <color indexed="81"/>
            <rFont val="Segoe UI"/>
            <family val="2"/>
          </rPr>
          <t xml:space="preserve">
Valor 249.075 referente troca de chiller alocado nos investimentos
</t>
        </r>
      </text>
    </comment>
    <comment ref="D127" authorId="0" shapeId="0" xr:uid="{F017C400-47EF-4B48-A80B-575869707E9A}">
      <text>
        <r>
          <rPr>
            <sz val="9"/>
            <color indexed="81"/>
            <rFont val="Segoe UI"/>
            <family val="2"/>
          </rPr>
          <t>AULAS/PALESTRAS
EDUCADOR/MONITOR
INTERPRETE</t>
        </r>
      </text>
    </comment>
    <comment ref="E181" authorId="1" shapeId="0" xr:uid="{7F818B7B-6C0E-4C91-AFFC-9A8689C9684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578.724,48- DRE despesas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 Melo</author>
  </authors>
  <commentList>
    <comment ref="D32" authorId="0" shapeId="0" xr:uid="{CCD78C8F-529D-4EEB-9AC6-627E6BBB5744}">
      <text>
        <r>
          <rPr>
            <b/>
            <sz val="9"/>
            <color indexed="81"/>
            <rFont val="Segoe UI"/>
            <family val="2"/>
          </rPr>
          <t>Renata Melo:</t>
        </r>
        <r>
          <rPr>
            <sz val="9"/>
            <color indexed="81"/>
            <rFont val="Segoe UI"/>
            <family val="2"/>
          </rPr>
          <t xml:space="preserve">
- INCLUIR RECEITA FINANCEIRA</t>
        </r>
      </text>
    </comment>
    <comment ref="D63" authorId="0" shapeId="0" xr:uid="{62E7697D-6285-43AF-8C64-A6C0B54DFD65}">
      <text>
        <r>
          <rPr>
            <b/>
            <sz val="9"/>
            <color indexed="81"/>
            <rFont val="Segoe UI"/>
            <family val="2"/>
          </rPr>
          <t>Ajuste plano museologico: 138k</t>
        </r>
      </text>
    </comment>
  </commentList>
</comments>
</file>

<file path=xl/sharedStrings.xml><?xml version="1.0" encoding="utf-8"?>
<sst xmlns="http://schemas.openxmlformats.org/spreadsheetml/2006/main" count="1234" uniqueCount="388">
  <si>
    <t>Exercício:</t>
  </si>
  <si>
    <t>UGE:</t>
  </si>
  <si>
    <t>UPPM</t>
  </si>
  <si>
    <t>Organização Social: Associação Pinacoteca Arte e Cultura - APAC</t>
  </si>
  <si>
    <t>Objeto Contratual:</t>
  </si>
  <si>
    <t>Pinacoteca e anexos, e MRSP</t>
  </si>
  <si>
    <t>Contrato de Gestão nº:</t>
  </si>
  <si>
    <t>005/2023</t>
  </si>
  <si>
    <t>1. RELATÓRIO GERENCIAL DE ORÇAMENTO PREVISTO x REALIZADO</t>
  </si>
  <si>
    <t>I - REPASSES PÚBLICOS</t>
  </si>
  <si>
    <t>RECURSOS PÚBLICOS VINCULADOS AO CONTRATO DE GESTÃO</t>
  </si>
  <si>
    <t>CG</t>
  </si>
  <si>
    <t>1º Quad</t>
  </si>
  <si>
    <t>2º Quad</t>
  </si>
  <si>
    <t>3º Quad</t>
  </si>
  <si>
    <t>Realizado</t>
  </si>
  <si>
    <t xml:space="preserve">Real x Orçado </t>
  </si>
  <si>
    <t>Recursos Líquidos para o Contato de Gestão</t>
  </si>
  <si>
    <t>1.1</t>
  </si>
  <si>
    <t>Repasse do Contrato de Gestão</t>
  </si>
  <si>
    <t>1.2</t>
  </si>
  <si>
    <t>Movimentação de Recursos Reservados</t>
  </si>
  <si>
    <t>1.2.1</t>
  </si>
  <si>
    <t xml:space="preserve">Constituição Recursos de Reserva </t>
  </si>
  <si>
    <t>1.2.2</t>
  </si>
  <si>
    <t xml:space="preserve">Reversão Recursos de Reserva </t>
  </si>
  <si>
    <t>1.2.3</t>
  </si>
  <si>
    <t>Constituição Recursos de Contingência</t>
  </si>
  <si>
    <t>1.2.4</t>
  </si>
  <si>
    <t>Reversão de Recursos de Contingência</t>
  </si>
  <si>
    <t>1.2.5</t>
  </si>
  <si>
    <t>Constituição de outras reservas  (especificar)</t>
  </si>
  <si>
    <t>1.2.6</t>
  </si>
  <si>
    <t>Reversão de outras reservas (especificar)</t>
  </si>
  <si>
    <t>1.3</t>
  </si>
  <si>
    <t>Outras Receitas</t>
  </si>
  <si>
    <t>1.3.1</t>
  </si>
  <si>
    <t>Saldos anteriores para a utilização no exercício</t>
  </si>
  <si>
    <t>Saldo do PA 23 para execução no segundo semestre</t>
  </si>
  <si>
    <t>Recursos de Investimento do Contrato de Gestão</t>
  </si>
  <si>
    <t>2.1</t>
  </si>
  <si>
    <t>Investimento do CG</t>
  </si>
  <si>
    <t>2.2.</t>
  </si>
  <si>
    <t>Saldo de investimento do CG do exercicio anterior</t>
  </si>
  <si>
    <t>Rendimentos Aplic PC</t>
  </si>
  <si>
    <t>Recursos de Captação não Incentivada/Incentivada</t>
  </si>
  <si>
    <t>3.1</t>
  </si>
  <si>
    <t>Recurso de Captação Voltado a Custeio</t>
  </si>
  <si>
    <t>3.1.1</t>
  </si>
  <si>
    <t>Captação de Recursos Operacionais (bilheteria, cessão onerosa de espaço, loja, café, doações, estacionamento, etc)</t>
  </si>
  <si>
    <t>Capitação cash</t>
  </si>
  <si>
    <t>3.1.2</t>
  </si>
  <si>
    <t>Captação de Recursos Incentivados</t>
  </si>
  <si>
    <t>Patronos</t>
  </si>
  <si>
    <t>3.1.3</t>
  </si>
  <si>
    <t xml:space="preserve">Trabalho Voluntário </t>
  </si>
  <si>
    <t>3.1.4</t>
  </si>
  <si>
    <t>Parcerias</t>
  </si>
  <si>
    <t>Decay</t>
  </si>
  <si>
    <t>3.1.5</t>
  </si>
  <si>
    <t>Saldo de exercicio anterior - captação recursos incentivados</t>
  </si>
  <si>
    <t>3.2</t>
  </si>
  <si>
    <t>Recursos de Captação voltados a Investimentos</t>
  </si>
  <si>
    <t>3.3</t>
  </si>
  <si>
    <t>Saldo de captação de exercício anterior - captação</t>
  </si>
  <si>
    <t>II - DEMONSTRAÇÃO DE RESULTADO</t>
  </si>
  <si>
    <t>RECEITAS APROPRIADAS VINCULADAS AO CONTRATO DE GESTÃO</t>
  </si>
  <si>
    <t>Orçamento
Anual</t>
  </si>
  <si>
    <t>4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</si>
  <si>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</si>
  <si>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</si>
  <si>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</si>
  <si>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</si>
  <si>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</si>
  <si>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</si>
  <si>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</si>
  <si>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</si>
  <si>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>Trabalho Voluntário e Gratuidades</t>
  </si>
  <si>
    <t>4.2.4</t>
  </si>
  <si>
    <t>4.3</t>
  </si>
  <si>
    <t>Total das Receitas Financeiras</t>
  </si>
  <si>
    <t>5</t>
  </si>
  <si>
    <t>Total de Receitas para realização de metas condicionadas</t>
  </si>
  <si>
    <t>5.1</t>
  </si>
  <si>
    <t>Receitas para realização de metas condicionadas</t>
  </si>
  <si>
    <t>DESPESAS DO CONTRATO DE GESTÃO</t>
  </si>
  <si>
    <t>6.</t>
  </si>
  <si>
    <t>Total de Despesas</t>
  </si>
  <si>
    <t>6.1</t>
  </si>
  <si>
    <t>Subtotal Despesas</t>
  </si>
  <si>
    <t>6.1.1</t>
  </si>
  <si>
    <t>Salários, encargos e benefícios</t>
  </si>
  <si>
    <t>6.1.1.1</t>
  </si>
  <si>
    <t>Diretoria</t>
  </si>
  <si>
    <t>6.1.1.1.1</t>
  </si>
  <si>
    <t>Área Meio</t>
  </si>
  <si>
    <t>6.1.1.1.2</t>
  </si>
  <si>
    <t>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</si>
  <si>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</si>
  <si>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</si>
  <si>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</si>
  <si>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</si>
  <si>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</si>
  <si>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</si>
  <si>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</si>
  <si>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</si>
  <si>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</si>
  <si>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</si>
  <si>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</si>
  <si>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</si>
  <si>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</si>
  <si>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>Prestadores de serviços (Consultorias/Assessorias/Pessoas Jurídicas) - Área Meio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</si>
  <si>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</si>
  <si>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</si>
  <si>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</si>
  <si>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</si>
  <si>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</si>
  <si>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</si>
  <si>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</si>
  <si>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</si>
  <si>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</si>
  <si>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</si>
  <si>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</si>
  <si>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</si>
  <si>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</si>
  <si>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</si>
  <si>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</si>
  <si>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(linha de ética)</t>
  </si>
  <si>
    <t>6.1.3</t>
  </si>
  <si>
    <t>Custos Administrativos e Institucionais</t>
  </si>
  <si>
    <t>6.1.3.1</t>
  </si>
  <si>
    <t>Locação de bens imóveis</t>
  </si>
  <si>
    <t>6.1.3.2</t>
  </si>
  <si>
    <t>Utilidades públicas</t>
  </si>
  <si>
    <t>6.1.3.2.1</t>
  </si>
  <si>
    <t>Agua</t>
  </si>
  <si>
    <t>6.1.3.2.2</t>
  </si>
  <si>
    <t>Energia eletrica</t>
  </si>
  <si>
    <t>6.1.3.2.3</t>
  </si>
  <si>
    <t>Gas</t>
  </si>
  <si>
    <t>6.1.3.2.4</t>
  </si>
  <si>
    <t>Internet</t>
  </si>
  <si>
    <t>6.1.3.2.5</t>
  </si>
  <si>
    <t>Telefonia</t>
  </si>
  <si>
    <t>6.1.3.2.6</t>
  </si>
  <si>
    <t>Outros (descrever)</t>
  </si>
  <si>
    <t>6.1.3.3</t>
  </si>
  <si>
    <t>Uniformes e EPIs</t>
  </si>
  <si>
    <t>6.1.3.4</t>
  </si>
  <si>
    <t>Viagens, transportes e Estadias</t>
  </si>
  <si>
    <t>6.1.3.5</t>
  </si>
  <si>
    <t>Material de consumo, escritório e limpeza</t>
  </si>
  <si>
    <t>6.1.3.6</t>
  </si>
  <si>
    <t>Despesas tributárias e financeiras</t>
  </si>
  <si>
    <t>Recolhimento de DIFAL da Pina Cont</t>
  </si>
  <si>
    <t>6.1.3.7</t>
  </si>
  <si>
    <t>Despesas diversas (correio, xerox, motoboy, etc.)</t>
  </si>
  <si>
    <t>6.1.3.8</t>
  </si>
  <si>
    <t>Treinamento de Funcionários</t>
  </si>
  <si>
    <t>6.1.3.9</t>
  </si>
  <si>
    <t>Prevenção Covid-19</t>
  </si>
  <si>
    <t>6.1.3.10</t>
  </si>
  <si>
    <t>Outras Despesas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</si>
  <si>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</si>
  <si>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</si>
  <si>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</si>
  <si>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</si>
  <si>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</si>
  <si>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</si>
  <si>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</si>
  <si>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</si>
  <si>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</si>
  <si>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</si>
  <si>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</si>
  <si>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Alvará de funcionamento de local de reunião</t>
  </si>
  <si>
    <t>6.1.4.6</t>
  </si>
  <si>
    <t>Outras Despesas (melhorias estruturais, projetos civis e arquitetonicos)</t>
  </si>
  <si>
    <t>6.1.5</t>
  </si>
  <si>
    <t>Programas de Trabalho da Área Fim</t>
  </si>
  <si>
    <t>6.1.5.1</t>
  </si>
  <si>
    <t>Programa de Acervo</t>
  </si>
  <si>
    <t>6.1.5.1.1</t>
  </si>
  <si>
    <t>Aquisição de acervo museológico / bibliográfico</t>
  </si>
  <si>
    <t>6.1.5.1.2</t>
  </si>
  <si>
    <t>Reserva Tecnica</t>
  </si>
  <si>
    <t>6.1.5.1.3</t>
  </si>
  <si>
    <t>Transporte de acervo</t>
  </si>
  <si>
    <t>6.1.5.1.4</t>
  </si>
  <si>
    <t>Conservação preventiva</t>
  </si>
  <si>
    <t>6.1.5.1.5</t>
  </si>
  <si>
    <t>Restauro</t>
  </si>
  <si>
    <t>6.1.5.1.6</t>
  </si>
  <si>
    <t>Higienização</t>
  </si>
  <si>
    <t>6.1.5.1.7</t>
  </si>
  <si>
    <t>Projeto de documentação</t>
  </si>
  <si>
    <t>6.1.5.1.8</t>
  </si>
  <si>
    <t>Centro de Referência/Pesquisa/Projeto de história oral</t>
  </si>
  <si>
    <t>6.1.5.1.9</t>
  </si>
  <si>
    <t>Mobiliário e equipamentos para áreas técnicas</t>
  </si>
  <si>
    <t>6.1.5.1.10</t>
  </si>
  <si>
    <t>Banco de dados</t>
  </si>
  <si>
    <t>6.1.5.1.11</t>
  </si>
  <si>
    <t>Direitos autorais</t>
  </si>
  <si>
    <t>6.1.5.1.12</t>
  </si>
  <si>
    <t>Conservação, Higienização e Restauro</t>
  </si>
  <si>
    <t>6.1.5.2</t>
  </si>
  <si>
    <t>Programa de Exposições e Programação Cultural</t>
  </si>
  <si>
    <t>6.1.5.2.1</t>
  </si>
  <si>
    <t>Manutenção da exposição de longa duração</t>
  </si>
  <si>
    <t>6.1.5.2.2</t>
  </si>
  <si>
    <t>Nova exposição de longa duração</t>
  </si>
  <si>
    <t>6.1.5.2.3</t>
  </si>
  <si>
    <t>Exposições temporárias</t>
  </si>
  <si>
    <t>6.1.5.2.4</t>
  </si>
  <si>
    <t>Exposições itinerantes</t>
  </si>
  <si>
    <t>6.1.5.2.5</t>
  </si>
  <si>
    <t>Exposições virtuais</t>
  </si>
  <si>
    <t>6.1.5.2.6</t>
  </si>
  <si>
    <t>Programação cultural</t>
  </si>
  <si>
    <t>6.1.5.2.7</t>
  </si>
  <si>
    <t>(Evento específico do museu que tenha grande repercussão, deverá ser listado individualmente. Ex.: Prêmio Design, Festa do Imigrante, Semana de Portinari etc</t>
  </si>
  <si>
    <t>6.1.5.2.8</t>
  </si>
  <si>
    <t>Cursos e oficinas</t>
  </si>
  <si>
    <t>6.1.5.3</t>
  </si>
  <si>
    <t>Programa Educativo</t>
  </si>
  <si>
    <t>6.1.5.3.1</t>
  </si>
  <si>
    <t>Programas/Projetos educativos</t>
  </si>
  <si>
    <t>6.1.5.3.2</t>
  </si>
  <si>
    <t>Ações extramuros</t>
  </si>
  <si>
    <t>6.1.5.3.3</t>
  </si>
  <si>
    <t>Ações de formação para público educativo</t>
  </si>
  <si>
    <t>6.1.5.3.4</t>
  </si>
  <si>
    <t>Materiais e recursos educativos</t>
  </si>
  <si>
    <t>6.1.5.3.5</t>
  </si>
  <si>
    <t>Aquisição de equipamentos e materiais</t>
  </si>
  <si>
    <t>6.1.5.3.6</t>
  </si>
  <si>
    <t>Conteúdo digital e engajamento virtual</t>
  </si>
  <si>
    <t>6.1.5.4</t>
  </si>
  <si>
    <t>Programa  de Ações de Apoio ao SISEM-SP</t>
  </si>
  <si>
    <t>6.1.5.4.1</t>
  </si>
  <si>
    <t>Ações de formação (oficinas, palestras, estágios etc.)</t>
  </si>
  <si>
    <t>6.1.5.4.2</t>
  </si>
  <si>
    <t>Ações de comunicação (publicações temáticas, exposições em museus fora da capital etc.)</t>
  </si>
  <si>
    <t>6.1.5.4.3</t>
  </si>
  <si>
    <t>Ações de articulação (redes temáticas de museus)</t>
  </si>
  <si>
    <t>6.1.5.4.4</t>
  </si>
  <si>
    <t>Ações de fomento (chamadas públicas para exposições com curadoria compartilhada interinstitucional)</t>
  </si>
  <si>
    <t>6.1.5.5</t>
  </si>
  <si>
    <t>Programa de Gestão Museológica</t>
  </si>
  <si>
    <t>6.1.5.5.1</t>
  </si>
  <si>
    <t>Plano Museológico</t>
  </si>
  <si>
    <t>6.1.5.5.2</t>
  </si>
  <si>
    <t>Planejamento Estratégico</t>
  </si>
  <si>
    <t>6.1.5.5.3</t>
  </si>
  <si>
    <t>Pesquisa de público</t>
  </si>
  <si>
    <t>6.1.5.5.4</t>
  </si>
  <si>
    <t>Acessibilidade</t>
  </si>
  <si>
    <t>6.1.5.5.5</t>
  </si>
  <si>
    <t>Sustentabilidade</t>
  </si>
  <si>
    <t>6.1.5.5.6</t>
  </si>
  <si>
    <t>Gestão tecnológica</t>
  </si>
  <si>
    <t>6.1.5.5.7</t>
  </si>
  <si>
    <t>Compliance</t>
  </si>
  <si>
    <t>6.1.5.6</t>
  </si>
  <si>
    <t>6.1.5.7</t>
  </si>
  <si>
    <t>6.1.6</t>
  </si>
  <si>
    <t>Programa de Comunicação e Imprensa</t>
  </si>
  <si>
    <t>6.1.6.1</t>
  </si>
  <si>
    <t>Plano de Comunicação e Site</t>
  </si>
  <si>
    <t>6.1.6.2</t>
  </si>
  <si>
    <t>Projetos gráficos e materiais de comunicação</t>
  </si>
  <si>
    <t>6.1.6.3</t>
  </si>
  <si>
    <t>Publicações</t>
  </si>
  <si>
    <t>6.1.6.4</t>
  </si>
  <si>
    <t>Assessoria de imprensa e custos de publicidade</t>
  </si>
  <si>
    <t>6.1.6.5</t>
  </si>
  <si>
    <t>Outros (Comunicação visual edifícios, placas etc)</t>
  </si>
  <si>
    <t>6.2</t>
  </si>
  <si>
    <t>Depreciação/Amortização/Exaustão/Baixa de Imobilizado/Doação/
Gratuidade/Provisões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</si>
  <si>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</si>
  <si>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</si>
  <si>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</si>
  <si>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</si>
  <si>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</si>
  <si>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</si>
  <si>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</si>
  <si>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Outros (Doações e gratificações)</t>
  </si>
  <si>
    <t xml:space="preserve">SUPERÁVIT OU DÉFICIT DO EXERCÍCIO </t>
  </si>
  <si>
    <t>III - INVESTIMENTOS/IMOBILIZADO</t>
  </si>
  <si>
    <t>INVESTIMENTOS COM RECURSOS VINCULADOS AO CONTRATOS DE GESTÃO</t>
  </si>
  <si>
    <t>8.1</t>
  </si>
  <si>
    <t>Equipamentos de informática</t>
  </si>
  <si>
    <t>8.2</t>
  </si>
  <si>
    <t>Moveis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</si>
  <si>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</si>
  <si>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</si>
  <si>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</si>
  <si>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</si>
  <si>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</si>
  <si>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</si>
  <si>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</si>
  <si>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Estoque</t>
  </si>
  <si>
    <t>8.7</t>
  </si>
  <si>
    <t>Outros investimentos/imobilizado (Pinacoteca Contemporânea)</t>
  </si>
  <si>
    <t>RECURSOS PÚBLICOS ESPECÍFICOS PARA INVESTIMENTO NO CONTRATO   DE GESTÃO</t>
  </si>
  <si>
    <t>9.1</t>
  </si>
  <si>
    <t>9.2</t>
  </si>
  <si>
    <t>9.3</t>
  </si>
  <si>
    <t>9.4</t>
  </si>
  <si>
    <t>9.5</t>
  </si>
  <si>
    <t>9.6</t>
  </si>
  <si>
    <t>Aquisição de acervo</t>
  </si>
  <si>
    <t>9.7</t>
  </si>
  <si>
    <t>INVESTIMENTOS COM RECURSOS INCENTIVADOS</t>
  </si>
  <si>
    <t>INVESTIMENTOS ATRAVÉS DE RECURSOS INCENTIVADOS</t>
  </si>
  <si>
    <t>10.1</t>
  </si>
  <si>
    <t>realização está OK?</t>
  </si>
  <si>
    <t>10.2</t>
  </si>
  <si>
    <t>10.3</t>
  </si>
  <si>
    <t>10.4</t>
  </si>
  <si>
    <t>10.5</t>
  </si>
  <si>
    <t>10.6</t>
  </si>
  <si>
    <t>10.7</t>
  </si>
  <si>
    <t>Outros investimentos/imobilizado (especificar)</t>
  </si>
  <si>
    <t>IV - PROJETOS A EXECUTAR E SALDOS DE RECURSOS VINCULADOS AO CONTRATO DE GESTÃO</t>
  </si>
  <si>
    <t>SALDO PROJETOS A EXECUTAR</t>
  </si>
  <si>
    <t>Precisa ser visado no Manual</t>
  </si>
  <si>
    <t>11.1</t>
  </si>
  <si>
    <t>Saldo anterior Projetos a Executar (contábil)</t>
  </si>
  <si>
    <t>11.2</t>
  </si>
  <si>
    <t>Repasse</t>
  </si>
  <si>
    <t>Lançar repasse e apropriação da despesa</t>
  </si>
  <si>
    <t>11.3</t>
  </si>
  <si>
    <t>Reserva</t>
  </si>
  <si>
    <t>Valor sem rendimento financeiros</t>
  </si>
  <si>
    <t>11.4</t>
  </si>
  <si>
    <t>Contingência</t>
  </si>
  <si>
    <t>11.5</t>
  </si>
  <si>
    <t>Outros (imobilizado)</t>
  </si>
  <si>
    <t>12</t>
  </si>
  <si>
    <t xml:space="preserve">Recursos incentivados - saldo a ser executado </t>
  </si>
  <si>
    <t>12.1</t>
  </si>
  <si>
    <t>Recursos captados</t>
  </si>
  <si>
    <t xml:space="preserve">PRONAC, TERRA, DECAY, </t>
  </si>
  <si>
    <t>12.2</t>
  </si>
  <si>
    <t>Receita apropriada do recurso captado</t>
  </si>
  <si>
    <t>12.3</t>
  </si>
  <si>
    <t>Despesa realizada do recurso captado</t>
  </si>
  <si>
    <t>OUTRAS RESERVAS: SALDOS</t>
  </si>
  <si>
    <t>13.1</t>
  </si>
  <si>
    <t>Conta de Repasse do Contrato de Gestão</t>
  </si>
  <si>
    <t>CG + Pina Cont</t>
  </si>
  <si>
    <t>13.2</t>
  </si>
  <si>
    <t>Conta de Captação Operacional</t>
  </si>
  <si>
    <t>13.3</t>
  </si>
  <si>
    <t>Conta de Projetos Incentivados</t>
  </si>
  <si>
    <t>13.4</t>
  </si>
  <si>
    <t>Conta de Recurso de Reserva</t>
  </si>
  <si>
    <t>13.5</t>
  </si>
  <si>
    <t>Conta de Recurso de Contingência</t>
  </si>
  <si>
    <t>13.6</t>
  </si>
  <si>
    <t>Demais Saldos (especificar) Caixa</t>
  </si>
  <si>
    <t>Caixa e cofre</t>
  </si>
  <si>
    <t>Notas explicativas:</t>
  </si>
  <si>
    <t>2.2 - Recursos de Investimento do Contrato de Gestão: Receita financeira dos recursos para construção da Pinacoteca Contemporânea;</t>
  </si>
  <si>
    <t>4.3 - Total das Receitas Financeiras: Manuteção da SELIC acima do indice utilizado como expectativa;</t>
  </si>
  <si>
    <t>6.1.3.6 - Despesas tributárias e financeiras: Despesas com finalização do predio da Pinacoteca Contemporanea</t>
  </si>
  <si>
    <t>6.1.5.2.3 - Exposições temporárias: Despesas com exposição itinerante não prevista no momento da construção do orçamento.</t>
  </si>
  <si>
    <t>São Paulo, 20 de setembro de 2023.</t>
  </si>
  <si>
    <t>_______________________________</t>
  </si>
  <si>
    <t>________________________</t>
  </si>
  <si>
    <t>Marcelo Costa Dantas</t>
  </si>
  <si>
    <t>Renata Ap Silva de Melo</t>
  </si>
  <si>
    <t>Diretor Administrativo Financeiro</t>
  </si>
  <si>
    <t>Coordenadora Financeiro</t>
  </si>
  <si>
    <t>Pinacoteca e anexos e MRSP</t>
  </si>
  <si>
    <t>2.2</t>
  </si>
  <si>
    <t>Aporte Intitucional</t>
  </si>
  <si>
    <t>-</t>
  </si>
  <si>
    <t>Viagens e Estadias</t>
  </si>
  <si>
    <t>Outras Despesas (Despesas com captação e loja)</t>
  </si>
  <si>
    <t>Benfeitorias (sem desembolso financeiro)</t>
  </si>
  <si>
    <t>Aquisição de acervo/Instalações</t>
  </si>
  <si>
    <t>aquisição de obras de arte</t>
  </si>
  <si>
    <t>Demais Saldos (especificar)</t>
  </si>
  <si>
    <t>Outras Despesas (Despesas com captação)</t>
  </si>
  <si>
    <t>Outros investimentos/imobilizado (Estoque)</t>
  </si>
  <si>
    <t>Os quadros I - REPASSES PÚBLICOS e IV - PROJETOS A EXECUTAR E SALDOS DE RECURSOS VINCULADOS AO CONTRATO DE GESTÃO são preenchidos no Previsto x Real do Contrato de Gestão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</si>
</sst>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_(* #,##0.00_);_(* \(#,##0.00\);_(* &quot;-&quot;??_);_(@_)"/>
    <numFmt numFmtId="167" formatCode="#,##0.0_ ;[Red]\-#,##0.0\ "/>
    <numFmt numFmtId="168" formatCode="#,##0.00_ ;[Red]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</font>
    <font>
      <b/>
      <sz val="8"/>
      <name val="Calibri"/>
      <family val="2"/>
      <scheme val="minor"/>
    </font>
    <font>
      <u/>
      <sz val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name val="Courier New"/>
      <family val="3"/>
    </font>
    <font>
      <sz val="8"/>
      <name val="Verdana"/>
      <family val="2"/>
    </font>
    <font>
      <b/>
      <sz val="10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rgb="FFFF000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88">
    <xf numFmtId="0" fontId="0" fillId="0" borderId="0" xfId="0"/>
    <xf numFmtId="0" fontId="3" fillId="2" borderId="0" xfId="3" applyFont="1" applyFill="1"/>
    <xf numFmtId="43" fontId="3" fillId="0" borderId="0" xfId="1" applyFont="1" applyFill="1"/>
    <xf numFmtId="43" fontId="3" fillId="0" borderId="0" xfId="1" applyFont="1" applyFill="1" applyAlignment="1"/>
    <xf numFmtId="164" fontId="3" fillId="0" borderId="0" xfId="1" applyNumberFormat="1" applyFont="1" applyFill="1" applyAlignment="1">
      <alignment horizontal="center"/>
    </xf>
    <xf numFmtId="0" fontId="4" fillId="2" borderId="0" xfId="3" applyFont="1" applyFill="1"/>
    <xf numFmtId="43" fontId="3" fillId="0" borderId="0" xfId="1" applyFont="1" applyFill="1" applyBorder="1"/>
    <xf numFmtId="0" fontId="5" fillId="2" borderId="0" xfId="3" applyFont="1" applyFill="1"/>
    <xf numFmtId="1" fontId="5" fillId="0" borderId="1" xfId="1" applyNumberFormat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6" fillId="0" borderId="0" xfId="1" applyFont="1" applyBorder="1" applyAlignment="1"/>
    <xf numFmtId="43" fontId="5" fillId="0" borderId="1" xfId="1" applyFont="1" applyFill="1" applyBorder="1" applyAlignment="1">
      <alignment horizontal="left" indent="2"/>
    </xf>
    <xf numFmtId="0" fontId="6" fillId="0" borderId="0" xfId="0" applyFont="1"/>
    <xf numFmtId="0" fontId="6" fillId="0" borderId="0" xfId="0" applyFont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43" fontId="3" fillId="0" borderId="0" xfId="1" applyFont="1" applyFill="1" applyAlignment="1">
      <alignment horizontal="left" indent="2"/>
    </xf>
    <xf numFmtId="164" fontId="3" fillId="0" borderId="0" xfId="1" applyNumberFormat="1" applyFont="1" applyFill="1" applyBorder="1" applyAlignment="1">
      <alignment horizontal="center"/>
    </xf>
    <xf numFmtId="0" fontId="6" fillId="0" borderId="4" xfId="0" applyFont="1" applyBorder="1"/>
    <xf numFmtId="0" fontId="3" fillId="2" borderId="5" xfId="3" applyFont="1" applyFill="1" applyBorder="1"/>
    <xf numFmtId="0" fontId="3" fillId="2" borderId="4" xfId="3" applyFont="1" applyFill="1" applyBorder="1"/>
    <xf numFmtId="43" fontId="3" fillId="0" borderId="5" xfId="1" applyFont="1" applyFill="1" applyBorder="1"/>
    <xf numFmtId="43" fontId="5" fillId="0" borderId="4" xfId="1" applyFont="1" applyFill="1" applyBorder="1" applyAlignment="1">
      <alignment horizontal="left" indent="2"/>
    </xf>
    <xf numFmtId="43" fontId="6" fillId="0" borderId="6" xfId="1" applyFont="1" applyBorder="1" applyAlignment="1"/>
    <xf numFmtId="0" fontId="6" fillId="0" borderId="5" xfId="0" applyFont="1" applyBorder="1"/>
    <xf numFmtId="43" fontId="5" fillId="0" borderId="1" xfId="1" quotePrefix="1" applyFont="1" applyFill="1" applyBorder="1" applyAlignment="1">
      <alignment horizontal="center"/>
    </xf>
    <xf numFmtId="43" fontId="5" fillId="0" borderId="0" xfId="1" quotePrefix="1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8" fillId="2" borderId="0" xfId="3" applyFont="1" applyFill="1"/>
    <xf numFmtId="0" fontId="7" fillId="2" borderId="0" xfId="0" applyFont="1" applyFill="1" applyAlignment="1">
      <alignment horizontal="center" vertical="center"/>
    </xf>
    <xf numFmtId="43" fontId="7" fillId="2" borderId="0" xfId="1" applyFont="1" applyFill="1" applyBorder="1" applyAlignment="1">
      <alignment horizontal="center" vertical="center"/>
    </xf>
    <xf numFmtId="0" fontId="9" fillId="2" borderId="0" xfId="3" applyFont="1" applyFill="1"/>
    <xf numFmtId="43" fontId="5" fillId="0" borderId="0" xfId="1" applyFont="1" applyFill="1"/>
    <xf numFmtId="0" fontId="6" fillId="3" borderId="4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43" fontId="5" fillId="0" borderId="7" xfId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4" fillId="2" borderId="0" xfId="3" applyFont="1" applyFill="1" applyAlignment="1">
      <alignment horizontal="center" vertical="center"/>
    </xf>
    <xf numFmtId="0" fontId="5" fillId="2" borderId="1" xfId="3" applyFont="1" applyFill="1" applyBorder="1" applyAlignment="1">
      <alignment horizontal="left" vertical="center"/>
    </xf>
    <xf numFmtId="0" fontId="5" fillId="0" borderId="9" xfId="3" applyFont="1" applyBorder="1" applyAlignment="1">
      <alignment horizontal="left" vertical="center" wrapText="1"/>
    </xf>
    <xf numFmtId="0" fontId="5" fillId="0" borderId="10" xfId="3" applyFont="1" applyBorder="1" applyAlignment="1">
      <alignment horizontal="left" vertical="center" wrapText="1"/>
    </xf>
    <xf numFmtId="43" fontId="6" fillId="0" borderId="11" xfId="1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horizontal="center" vertical="center"/>
    </xf>
    <xf numFmtId="43" fontId="6" fillId="0" borderId="12" xfId="1" applyFont="1" applyFill="1" applyBorder="1" applyAlignment="1">
      <alignment horizontal="center" vertical="center"/>
    </xf>
    <xf numFmtId="43" fontId="5" fillId="0" borderId="13" xfId="1" applyFont="1" applyFill="1" applyBorder="1" applyAlignment="1">
      <alignment horizontal="right" vertical="center"/>
    </xf>
    <xf numFmtId="165" fontId="5" fillId="0" borderId="14" xfId="2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3" fillId="2" borderId="1" xfId="3" applyFont="1" applyFill="1" applyBorder="1" applyAlignment="1">
      <alignment vertical="center"/>
    </xf>
    <xf numFmtId="0" fontId="9" fillId="0" borderId="6" xfId="3" applyFont="1" applyBorder="1" applyAlignment="1">
      <alignment horizontal="left" vertical="center" indent="2"/>
    </xf>
    <xf numFmtId="0" fontId="9" fillId="0" borderId="6" xfId="3" applyFont="1" applyBorder="1" applyAlignment="1">
      <alignment horizontal="left" vertical="center"/>
    </xf>
    <xf numFmtId="43" fontId="10" fillId="0" borderId="7" xfId="1" applyFont="1" applyFill="1" applyBorder="1" applyAlignment="1">
      <alignment horizontal="right" vertical="center"/>
    </xf>
    <xf numFmtId="43" fontId="10" fillId="0" borderId="6" xfId="1" applyFont="1" applyFill="1" applyBorder="1" applyAlignment="1">
      <alignment horizontal="right" vertical="center"/>
    </xf>
    <xf numFmtId="43" fontId="10" fillId="0" borderId="1" xfId="1" applyFont="1" applyFill="1" applyBorder="1" applyAlignment="1">
      <alignment horizontal="right" vertical="center"/>
    </xf>
    <xf numFmtId="43" fontId="5" fillId="0" borderId="7" xfId="1" applyFont="1" applyFill="1" applyBorder="1" applyAlignment="1">
      <alignment vertical="center"/>
    </xf>
    <xf numFmtId="43" fontId="6" fillId="0" borderId="6" xfId="1" applyFont="1" applyFill="1" applyBorder="1" applyAlignment="1">
      <alignment horizontal="right" vertical="center"/>
    </xf>
    <xf numFmtId="43" fontId="6" fillId="0" borderId="1" xfId="1" applyFont="1" applyFill="1" applyBorder="1" applyAlignment="1">
      <alignment horizontal="right" vertical="center"/>
    </xf>
    <xf numFmtId="43" fontId="11" fillId="0" borderId="13" xfId="1" applyFont="1" applyFill="1" applyBorder="1" applyAlignment="1">
      <alignment horizontal="right" vertical="center"/>
    </xf>
    <xf numFmtId="0" fontId="3" fillId="0" borderId="4" xfId="3" applyFont="1" applyBorder="1" applyAlignment="1">
      <alignment vertical="center" wrapText="1"/>
    </xf>
    <xf numFmtId="0" fontId="3" fillId="0" borderId="6" xfId="3" applyFont="1" applyBorder="1" applyAlignment="1">
      <alignment horizontal="left" vertical="center" wrapText="1" indent="1"/>
    </xf>
    <xf numFmtId="43" fontId="10" fillId="0" borderId="11" xfId="1" applyFont="1" applyFill="1" applyBorder="1" applyAlignment="1">
      <alignment vertical="center"/>
    </xf>
    <xf numFmtId="43" fontId="10" fillId="0" borderId="6" xfId="1" applyFont="1" applyFill="1" applyBorder="1" applyAlignment="1">
      <alignment vertical="center"/>
    </xf>
    <xf numFmtId="43" fontId="10" fillId="0" borderId="1" xfId="1" applyFont="1" applyFill="1" applyBorder="1" applyAlignment="1">
      <alignment vertical="center"/>
    </xf>
    <xf numFmtId="43" fontId="3" fillId="0" borderId="7" xfId="1" applyFont="1" applyFill="1" applyBorder="1" applyAlignment="1">
      <alignment vertical="center"/>
    </xf>
    <xf numFmtId="43" fontId="10" fillId="0" borderId="7" xfId="1" applyFont="1" applyFill="1" applyBorder="1" applyAlignment="1">
      <alignment vertical="center"/>
    </xf>
    <xf numFmtId="43" fontId="10" fillId="0" borderId="10" xfId="1" applyFont="1" applyFill="1" applyBorder="1" applyAlignment="1">
      <alignment vertical="center"/>
    </xf>
    <xf numFmtId="43" fontId="6" fillId="0" borderId="11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1" xfId="1" applyFont="1" applyFill="1" applyBorder="1" applyAlignment="1">
      <alignment vertical="center"/>
    </xf>
    <xf numFmtId="0" fontId="5" fillId="0" borderId="4" xfId="3" applyFont="1" applyBorder="1" applyAlignment="1">
      <alignment horizontal="left" vertical="center"/>
    </xf>
    <xf numFmtId="43" fontId="6" fillId="0" borderId="14" xfId="1" applyFont="1" applyFill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43" fontId="5" fillId="0" borderId="11" xfId="1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0" fontId="9" fillId="0" borderId="6" xfId="4" applyFont="1" applyBorder="1" applyAlignment="1">
      <alignment horizontal="left" vertical="center" indent="2"/>
    </xf>
    <xf numFmtId="0" fontId="9" fillId="0" borderId="6" xfId="4" applyFont="1" applyBorder="1" applyAlignment="1">
      <alignment horizontal="left" vertical="center"/>
    </xf>
    <xf numFmtId="43" fontId="10" fillId="0" borderId="14" xfId="1" applyFont="1" applyFill="1" applyBorder="1" applyAlignment="1">
      <alignment vertical="center"/>
    </xf>
    <xf numFmtId="0" fontId="5" fillId="0" borderId="1" xfId="3" applyFont="1" applyBorder="1" applyAlignment="1">
      <alignment horizontal="left" vertical="center"/>
    </xf>
    <xf numFmtId="0" fontId="5" fillId="0" borderId="6" xfId="3" applyFont="1" applyBorder="1" applyAlignment="1">
      <alignment horizontal="left" vertical="center"/>
    </xf>
    <xf numFmtId="166" fontId="12" fillId="0" borderId="1" xfId="1" applyNumberFormat="1" applyFont="1" applyFill="1" applyBorder="1" applyAlignment="1">
      <alignment horizontal="right" vertical="center"/>
    </xf>
    <xf numFmtId="43" fontId="4" fillId="2" borderId="0" xfId="3" applyNumberFormat="1" applyFont="1" applyFill="1" applyAlignment="1">
      <alignment vertical="center"/>
    </xf>
    <xf numFmtId="0" fontId="5" fillId="0" borderId="6" xfId="4" applyFont="1" applyBorder="1" applyAlignment="1">
      <alignment horizontal="left" vertical="center"/>
    </xf>
    <xf numFmtId="0" fontId="3" fillId="0" borderId="6" xfId="4" applyFont="1" applyBorder="1" applyAlignment="1">
      <alignment horizontal="left" vertical="center" wrapText="1" indent="1"/>
    </xf>
    <xf numFmtId="0" fontId="5" fillId="0" borderId="1" xfId="4" applyFont="1" applyBorder="1" applyAlignment="1">
      <alignment horizontal="left" vertical="center"/>
    </xf>
    <xf numFmtId="43" fontId="4" fillId="2" borderId="0" xfId="1" applyFont="1" applyFill="1" applyAlignment="1">
      <alignment vertical="center"/>
    </xf>
    <xf numFmtId="0" fontId="3" fillId="2" borderId="0" xfId="3" applyFont="1" applyFill="1" applyAlignment="1">
      <alignment vertical="center"/>
    </xf>
    <xf numFmtId="0" fontId="5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43" fontId="6" fillId="0" borderId="0" xfId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167" fontId="5" fillId="0" borderId="0" xfId="3" applyNumberFormat="1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43" fontId="10" fillId="0" borderId="0" xfId="1" applyFont="1" applyFill="1"/>
    <xf numFmtId="43" fontId="3" fillId="0" borderId="0" xfId="1" applyFont="1" applyFill="1" applyAlignment="1">
      <alignment horizontal="center"/>
    </xf>
    <xf numFmtId="167" fontId="3" fillId="0" borderId="0" xfId="3" applyNumberFormat="1" applyFont="1" applyAlignment="1">
      <alignment horizontal="center"/>
    </xf>
    <xf numFmtId="0" fontId="6" fillId="3" borderId="4" xfId="3" applyFont="1" applyFill="1" applyBorder="1" applyAlignment="1">
      <alignment horizontal="left" vertical="center" wrapText="1"/>
    </xf>
    <xf numFmtId="0" fontId="6" fillId="3" borderId="5" xfId="3" applyFont="1" applyFill="1" applyBorder="1" applyAlignment="1">
      <alignment horizontal="left" vertical="center" wrapText="1"/>
    </xf>
    <xf numFmtId="43" fontId="6" fillId="0" borderId="7" xfId="1" applyFont="1" applyFill="1" applyBorder="1" applyAlignment="1">
      <alignment horizontal="center" vertical="center" wrapText="1"/>
    </xf>
    <xf numFmtId="167" fontId="5" fillId="0" borderId="1" xfId="3" applyNumberFormat="1" applyFont="1" applyBorder="1" applyAlignment="1">
      <alignment horizontal="center" vertical="center" wrapText="1"/>
    </xf>
    <xf numFmtId="43" fontId="4" fillId="2" borderId="0" xfId="3" applyNumberFormat="1" applyFont="1" applyFill="1" applyAlignment="1">
      <alignment horizontal="center" vertical="center"/>
    </xf>
    <xf numFmtId="49" fontId="5" fillId="2" borderId="1" xfId="3" applyNumberFormat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43" fontId="6" fillId="0" borderId="4" xfId="1" applyFont="1" applyFill="1" applyBorder="1" applyAlignment="1">
      <alignment vertical="center"/>
    </xf>
    <xf numFmtId="49" fontId="3" fillId="2" borderId="1" xfId="3" applyNumberFormat="1" applyFont="1" applyFill="1" applyBorder="1" applyAlignment="1">
      <alignment vertical="center"/>
    </xf>
    <xf numFmtId="0" fontId="9" fillId="2" borderId="4" xfId="3" applyFont="1" applyFill="1" applyBorder="1" applyAlignment="1">
      <alignment vertical="center" wrapText="1"/>
    </xf>
    <xf numFmtId="0" fontId="3" fillId="2" borderId="6" xfId="3" applyFont="1" applyFill="1" applyBorder="1" applyAlignment="1">
      <alignment horizontal="left" vertical="center" wrapText="1" indent="1"/>
    </xf>
    <xf numFmtId="43" fontId="3" fillId="0" borderId="14" xfId="1" applyFont="1" applyFill="1" applyBorder="1" applyAlignment="1">
      <alignment horizontal="right" vertical="center"/>
    </xf>
    <xf numFmtId="43" fontId="5" fillId="0" borderId="14" xfId="1" applyFont="1" applyFill="1" applyBorder="1" applyAlignment="1">
      <alignment horizontal="right" vertical="center"/>
    </xf>
    <xf numFmtId="0" fontId="13" fillId="2" borderId="0" xfId="3" applyFont="1" applyFill="1" applyAlignment="1">
      <alignment vertical="center" wrapText="1"/>
    </xf>
    <xf numFmtId="0" fontId="13" fillId="2" borderId="0" xfId="3" applyFont="1" applyFill="1" applyAlignment="1">
      <alignment vertical="center"/>
    </xf>
    <xf numFmtId="0" fontId="14" fillId="2" borderId="4" xfId="3" applyFont="1" applyFill="1" applyBorder="1" applyAlignment="1">
      <alignment vertical="center" wrapText="1"/>
    </xf>
    <xf numFmtId="43" fontId="10" fillId="0" borderId="9" xfId="1" applyFont="1" applyFill="1" applyBorder="1" applyAlignment="1">
      <alignment vertical="center"/>
    </xf>
    <xf numFmtId="49" fontId="5" fillId="0" borderId="1" xfId="3" applyNumberFormat="1" applyFont="1" applyBorder="1" applyAlignment="1">
      <alignment vertical="center"/>
    </xf>
    <xf numFmtId="43" fontId="5" fillId="0" borderId="8" xfId="1" applyFont="1" applyFill="1" applyBorder="1" applyAlignment="1">
      <alignment horizontal="right" vertical="center"/>
    </xf>
    <xf numFmtId="43" fontId="15" fillId="2" borderId="0" xfId="3" applyNumberFormat="1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43" fontId="10" fillId="0" borderId="0" xfId="1" applyFont="1" applyFill="1" applyBorder="1" applyAlignment="1">
      <alignment vertical="center"/>
    </xf>
    <xf numFmtId="0" fontId="6" fillId="3" borderId="4" xfId="3" applyFont="1" applyFill="1" applyBorder="1" applyAlignment="1">
      <alignment horizontal="left" vertical="center"/>
    </xf>
    <xf numFmtId="0" fontId="6" fillId="3" borderId="15" xfId="3" applyFont="1" applyFill="1" applyBorder="1" applyAlignment="1">
      <alignment horizontal="center" vertical="center"/>
    </xf>
    <xf numFmtId="43" fontId="5" fillId="0" borderId="11" xfId="1" applyFont="1" applyFill="1" applyBorder="1" applyAlignment="1">
      <alignment vertical="center" wrapText="1"/>
    </xf>
    <xf numFmtId="43" fontId="5" fillId="0" borderId="9" xfId="1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43" fontId="5" fillId="0" borderId="12" xfId="1" applyFont="1" applyFill="1" applyBorder="1" applyAlignment="1">
      <alignment vertical="center" wrapText="1"/>
    </xf>
    <xf numFmtId="43" fontId="5" fillId="0" borderId="10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43" fontId="5" fillId="0" borderId="16" xfId="1" applyFont="1" applyFill="1" applyBorder="1" applyAlignment="1">
      <alignment vertical="center"/>
    </xf>
    <xf numFmtId="168" fontId="4" fillId="2" borderId="0" xfId="3" applyNumberFormat="1" applyFont="1" applyFill="1" applyAlignment="1">
      <alignment vertical="center"/>
    </xf>
    <xf numFmtId="0" fontId="3" fillId="2" borderId="1" xfId="3" applyFont="1" applyFill="1" applyBorder="1" applyAlignment="1">
      <alignment horizontal="left" vertical="center"/>
    </xf>
    <xf numFmtId="0" fontId="14" fillId="2" borderId="6" xfId="3" applyFont="1" applyFill="1" applyBorder="1" applyAlignment="1">
      <alignment horizontal="left" vertical="center" wrapText="1" indent="1"/>
    </xf>
    <xf numFmtId="43" fontId="5" fillId="0" borderId="8" xfId="1" applyFont="1" applyFill="1" applyBorder="1" applyAlignment="1">
      <alignment vertical="center" wrapText="1"/>
    </xf>
    <xf numFmtId="0" fontId="3" fillId="2" borderId="4" xfId="3" applyFont="1" applyFill="1" applyBorder="1" applyAlignment="1">
      <alignment vertical="center" wrapText="1"/>
    </xf>
    <xf numFmtId="0" fontId="3" fillId="2" borderId="6" xfId="3" applyFont="1" applyFill="1" applyBorder="1" applyAlignment="1">
      <alignment horizontal="left" vertical="center" wrapText="1" indent="2"/>
    </xf>
    <xf numFmtId="43" fontId="3" fillId="0" borderId="8" xfId="1" applyFont="1" applyFill="1" applyBorder="1" applyAlignment="1">
      <alignment vertical="center" wrapText="1"/>
    </xf>
    <xf numFmtId="0" fontId="3" fillId="0" borderId="1" xfId="3" applyFont="1" applyBorder="1" applyAlignment="1">
      <alignment horizontal="left" vertical="center"/>
    </xf>
    <xf numFmtId="0" fontId="4" fillId="0" borderId="0" xfId="3" applyFont="1" applyAlignment="1">
      <alignment vertical="center"/>
    </xf>
    <xf numFmtId="0" fontId="14" fillId="2" borderId="5" xfId="3" applyFont="1" applyFill="1" applyBorder="1" applyAlignment="1">
      <alignment horizontal="left" vertical="center" wrapText="1" indent="1"/>
    </xf>
    <xf numFmtId="43" fontId="5" fillId="0" borderId="6" xfId="1" applyFont="1" applyFill="1" applyBorder="1" applyAlignment="1">
      <alignment vertical="center"/>
    </xf>
    <xf numFmtId="0" fontId="3" fillId="0" borderId="1" xfId="3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4" fillId="0" borderId="1" xfId="3" applyFont="1" applyBorder="1" applyAlignment="1">
      <alignment horizontal="left" vertical="center"/>
    </xf>
    <xf numFmtId="0" fontId="14" fillId="0" borderId="4" xfId="3" applyFont="1" applyBorder="1" applyAlignment="1">
      <alignment vertical="center" wrapText="1"/>
    </xf>
    <xf numFmtId="0" fontId="14" fillId="0" borderId="6" xfId="3" applyFont="1" applyBorder="1" applyAlignment="1">
      <alignment horizontal="left" vertical="center" wrapText="1" indent="1"/>
    </xf>
    <xf numFmtId="0" fontId="4" fillId="0" borderId="4" xfId="3" applyFont="1" applyBorder="1" applyAlignment="1">
      <alignment vertical="center"/>
    </xf>
    <xf numFmtId="0" fontId="3" fillId="0" borderId="6" xfId="5" applyFont="1" applyFill="1" applyBorder="1" applyAlignment="1">
      <alignment horizontal="left" vertical="center" wrapText="1" indent="2"/>
    </xf>
    <xf numFmtId="0" fontId="4" fillId="2" borderId="4" xfId="3" applyFont="1" applyFill="1" applyBorder="1" applyAlignment="1">
      <alignment vertical="center"/>
    </xf>
    <xf numFmtId="0" fontId="3" fillId="2" borderId="6" xfId="5" applyFont="1" applyFill="1" applyBorder="1" applyAlignment="1">
      <alignment horizontal="left" vertical="center" wrapText="1" indent="2"/>
    </xf>
    <xf numFmtId="0" fontId="3" fillId="0" borderId="1" xfId="5" applyFont="1" applyFill="1" applyBorder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3" fillId="2" borderId="1" xfId="5" applyFont="1" applyFill="1" applyBorder="1" applyAlignment="1">
      <alignment horizontal="left" vertical="center"/>
    </xf>
    <xf numFmtId="0" fontId="3" fillId="2" borderId="4" xfId="5" applyFont="1" applyFill="1" applyBorder="1" applyAlignment="1">
      <alignment vertical="center" wrapText="1"/>
    </xf>
    <xf numFmtId="0" fontId="3" fillId="0" borderId="4" xfId="5" applyFont="1" applyFill="1" applyBorder="1" applyAlignment="1">
      <alignment vertical="center" wrapText="1"/>
    </xf>
    <xf numFmtId="0" fontId="14" fillId="2" borderId="1" xfId="5" applyFont="1" applyFill="1" applyBorder="1" applyAlignment="1">
      <alignment horizontal="left" vertical="center"/>
    </xf>
    <xf numFmtId="43" fontId="5" fillId="0" borderId="7" xfId="1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left" vertical="center" wrapText="1" indent="1"/>
    </xf>
    <xf numFmtId="0" fontId="3" fillId="2" borderId="6" xfId="5" applyFont="1" applyFill="1" applyBorder="1" applyAlignment="1">
      <alignment horizontal="left" vertical="center" wrapText="1" indent="1"/>
    </xf>
    <xf numFmtId="0" fontId="3" fillId="2" borderId="6" xfId="3" applyFont="1" applyFill="1" applyBorder="1" applyAlignment="1">
      <alignment vertical="center" wrapText="1"/>
    </xf>
    <xf numFmtId="43" fontId="3" fillId="0" borderId="6" xfId="1" applyFont="1" applyFill="1" applyBorder="1" applyAlignment="1">
      <alignment vertical="center"/>
    </xf>
    <xf numFmtId="165" fontId="5" fillId="0" borderId="1" xfId="3" applyNumberFormat="1" applyFont="1" applyBorder="1" applyAlignment="1">
      <alignment horizontal="center" vertical="center"/>
    </xf>
    <xf numFmtId="0" fontId="9" fillId="0" borderId="4" xfId="3" applyFont="1" applyBorder="1" applyAlignment="1">
      <alignment horizontal="left" vertical="center" wrapText="1" indent="2"/>
    </xf>
    <xf numFmtId="0" fontId="9" fillId="0" borderId="5" xfId="3" applyFont="1" applyBorder="1" applyAlignment="1">
      <alignment horizontal="left" vertical="center" wrapText="1" indent="2"/>
    </xf>
    <xf numFmtId="43" fontId="6" fillId="0" borderId="6" xfId="1" applyFont="1" applyFill="1" applyBorder="1" applyAlignment="1">
      <alignment vertical="center"/>
    </xf>
    <xf numFmtId="167" fontId="5" fillId="0" borderId="14" xfId="2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left"/>
    </xf>
    <xf numFmtId="0" fontId="5" fillId="0" borderId="4" xfId="3" applyFont="1" applyBorder="1" applyAlignment="1">
      <alignment vertical="center" wrapText="1"/>
    </xf>
    <xf numFmtId="0" fontId="3" fillId="0" borderId="6" xfId="3" applyFont="1" applyBorder="1" applyAlignment="1">
      <alignment vertical="center" wrapText="1"/>
    </xf>
    <xf numFmtId="43" fontId="10" fillId="0" borderId="7" xfId="1" applyFont="1" applyFill="1" applyBorder="1"/>
    <xf numFmtId="0" fontId="3" fillId="2" borderId="17" xfId="3" applyFont="1" applyFill="1" applyBorder="1" applyAlignment="1">
      <alignment horizontal="left"/>
    </xf>
    <xf numFmtId="43" fontId="10" fillId="0" borderId="6" xfId="1" applyFont="1" applyFill="1" applyBorder="1"/>
    <xf numFmtId="43" fontId="5" fillId="0" borderId="6" xfId="1" applyFont="1" applyFill="1" applyBorder="1" applyAlignment="1"/>
    <xf numFmtId="43" fontId="3" fillId="0" borderId="6" xfId="1" applyFont="1" applyFill="1" applyBorder="1"/>
    <xf numFmtId="167" fontId="5" fillId="0" borderId="6" xfId="3" applyNumberFormat="1" applyFont="1" applyBorder="1" applyAlignment="1">
      <alignment horizontal="center" vertical="center"/>
    </xf>
    <xf numFmtId="43" fontId="4" fillId="2" borderId="0" xfId="3" applyNumberFormat="1" applyFont="1" applyFill="1"/>
    <xf numFmtId="0" fontId="5" fillId="2" borderId="15" xfId="3" applyFont="1" applyFill="1" applyBorder="1" applyAlignment="1">
      <alignment horizontal="left" vertical="center"/>
    </xf>
    <xf numFmtId="0" fontId="5" fillId="4" borderId="4" xfId="3" applyFont="1" applyFill="1" applyBorder="1" applyAlignment="1">
      <alignment horizontal="left" vertical="center" wrapText="1"/>
    </xf>
    <xf numFmtId="0" fontId="5" fillId="4" borderId="5" xfId="3" applyFont="1" applyFill="1" applyBorder="1" applyAlignment="1">
      <alignment horizontal="left" vertical="center" wrapText="1"/>
    </xf>
    <xf numFmtId="0" fontId="3" fillId="2" borderId="0" xfId="3" applyFont="1" applyFill="1" applyAlignment="1">
      <alignment horizontal="left"/>
    </xf>
    <xf numFmtId="0" fontId="3" fillId="2" borderId="17" xfId="3" applyFont="1" applyFill="1" applyBorder="1"/>
    <xf numFmtId="43" fontId="10" fillId="0" borderId="17" xfId="1" applyFont="1" applyFill="1" applyBorder="1"/>
    <xf numFmtId="43" fontId="3" fillId="0" borderId="17" xfId="1" applyFont="1" applyFill="1" applyBorder="1" applyAlignment="1"/>
    <xf numFmtId="164" fontId="3" fillId="0" borderId="17" xfId="1" applyNumberFormat="1" applyFont="1" applyFill="1" applyBorder="1" applyAlignment="1">
      <alignment horizontal="center"/>
    </xf>
    <xf numFmtId="0" fontId="9" fillId="2" borderId="0" xfId="3" applyFont="1" applyFill="1" applyAlignment="1">
      <alignment horizontal="left"/>
    </xf>
    <xf numFmtId="164" fontId="3" fillId="0" borderId="0" xfId="1" applyNumberFormat="1" applyFont="1" applyFill="1" applyBorder="1" applyAlignment="1">
      <alignment vertical="center"/>
    </xf>
    <xf numFmtId="43" fontId="5" fillId="0" borderId="18" xfId="1" applyFont="1" applyFill="1" applyBorder="1" applyAlignment="1">
      <alignment horizontal="center" vertical="center"/>
    </xf>
    <xf numFmtId="167" fontId="5" fillId="0" borderId="0" xfId="3" applyNumberFormat="1" applyFont="1" applyAlignment="1">
      <alignment horizontal="center" vertical="center" wrapText="1"/>
    </xf>
    <xf numFmtId="43" fontId="10" fillId="0" borderId="4" xfId="1" applyFont="1" applyFill="1" applyBorder="1"/>
    <xf numFmtId="167" fontId="3" fillId="0" borderId="5" xfId="3" applyNumberFormat="1" applyFont="1" applyBorder="1" applyAlignment="1">
      <alignment horizontal="center"/>
    </xf>
    <xf numFmtId="0" fontId="5" fillId="3" borderId="1" xfId="3" applyFont="1" applyFill="1" applyBorder="1" applyAlignment="1">
      <alignment vertical="center" wrapText="1"/>
    </xf>
    <xf numFmtId="0" fontId="5" fillId="3" borderId="4" xfId="3" applyFont="1" applyFill="1" applyBorder="1" applyAlignment="1">
      <alignment vertical="center" wrapText="1"/>
    </xf>
    <xf numFmtId="43" fontId="6" fillId="0" borderId="7" xfId="1" applyFont="1" applyFill="1" applyBorder="1" applyAlignment="1"/>
    <xf numFmtId="43" fontId="5" fillId="0" borderId="5" xfId="1" applyFont="1" applyFill="1" applyBorder="1"/>
    <xf numFmtId="43" fontId="5" fillId="0" borderId="18" xfId="1" applyFont="1" applyFill="1" applyBorder="1"/>
    <xf numFmtId="165" fontId="5" fillId="0" borderId="1" xfId="2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left"/>
    </xf>
    <xf numFmtId="0" fontId="3" fillId="2" borderId="6" xfId="3" applyFont="1" applyFill="1" applyBorder="1"/>
    <xf numFmtId="43" fontId="3" fillId="0" borderId="18" xfId="1" applyFont="1" applyFill="1" applyBorder="1"/>
    <xf numFmtId="43" fontId="3" fillId="0" borderId="1" xfId="1" applyFont="1" applyFill="1" applyBorder="1" applyAlignment="1">
      <alignment vertical="center"/>
    </xf>
    <xf numFmtId="0" fontId="10" fillId="2" borderId="4" xfId="0" applyFont="1" applyFill="1" applyBorder="1"/>
    <xf numFmtId="0" fontId="10" fillId="2" borderId="6" xfId="0" applyFont="1" applyFill="1" applyBorder="1"/>
    <xf numFmtId="167" fontId="5" fillId="0" borderId="1" xfId="2" applyNumberFormat="1" applyFont="1" applyFill="1" applyBorder="1" applyAlignment="1">
      <alignment horizontal="center"/>
    </xf>
    <xf numFmtId="167" fontId="5" fillId="0" borderId="0" xfId="2" applyNumberFormat="1" applyFont="1" applyFill="1" applyBorder="1" applyAlignment="1">
      <alignment horizontal="center"/>
    </xf>
    <xf numFmtId="43" fontId="3" fillId="0" borderId="1" xfId="1" applyFont="1" applyFill="1" applyBorder="1"/>
    <xf numFmtId="165" fontId="3" fillId="0" borderId="0" xfId="1" applyNumberFormat="1" applyFont="1" applyFill="1" applyAlignment="1">
      <alignment horizontal="center"/>
    </xf>
    <xf numFmtId="0" fontId="5" fillId="3" borderId="1" xfId="3" applyFont="1" applyFill="1" applyBorder="1" applyAlignment="1">
      <alignment horizontal="left" vertical="center" wrapText="1"/>
    </xf>
    <xf numFmtId="0" fontId="5" fillId="3" borderId="4" xfId="3" applyFont="1" applyFill="1" applyBorder="1" applyAlignment="1">
      <alignment horizontal="left" vertical="center" wrapText="1"/>
    </xf>
    <xf numFmtId="43" fontId="6" fillId="0" borderId="7" xfId="1" applyFont="1" applyFill="1" applyBorder="1"/>
    <xf numFmtId="167" fontId="5" fillId="0" borderId="1" xfId="2" applyNumberFormat="1" applyFont="1" applyFill="1" applyBorder="1" applyAlignment="1">
      <alignment horizontal="right"/>
    </xf>
    <xf numFmtId="167" fontId="5" fillId="0" borderId="0" xfId="2" applyNumberFormat="1" applyFont="1" applyFill="1" applyBorder="1" applyAlignment="1">
      <alignment horizontal="right"/>
    </xf>
    <xf numFmtId="43" fontId="3" fillId="0" borderId="5" xfId="1" applyFont="1" applyFill="1" applyBorder="1" applyAlignment="1"/>
    <xf numFmtId="0" fontId="4" fillId="2" borderId="0" xfId="3" applyFont="1" applyFill="1" applyAlignment="1">
      <alignment horizontal="center"/>
    </xf>
    <xf numFmtId="165" fontId="3" fillId="0" borderId="0" xfId="1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left"/>
    </xf>
    <xf numFmtId="165" fontId="5" fillId="0" borderId="0" xfId="2" applyNumberFormat="1" applyFont="1" applyFill="1" applyBorder="1" applyAlignment="1">
      <alignment horizontal="left"/>
    </xf>
    <xf numFmtId="43" fontId="10" fillId="0" borderId="0" xfId="1" applyFont="1" applyFill="1" applyAlignment="1">
      <alignment horizontal="center"/>
    </xf>
    <xf numFmtId="4" fontId="0" fillId="0" borderId="0" xfId="0" applyNumberFormat="1" applyAlignment="1">
      <alignment horizontal="left"/>
    </xf>
    <xf numFmtId="0" fontId="6" fillId="3" borderId="15" xfId="3" applyFont="1" applyFill="1" applyBorder="1" applyAlignment="1">
      <alignment horizontal="left" vertical="center"/>
    </xf>
    <xf numFmtId="43" fontId="5" fillId="0" borderId="13" xfId="1" applyFont="1" applyFill="1" applyBorder="1"/>
    <xf numFmtId="167" fontId="5" fillId="0" borderId="0" xfId="3" applyNumberFormat="1" applyFont="1" applyAlignment="1">
      <alignment horizontal="left" vertical="center" wrapText="1"/>
    </xf>
    <xf numFmtId="0" fontId="3" fillId="2" borderId="9" xfId="3" applyFont="1" applyFill="1" applyBorder="1"/>
    <xf numFmtId="0" fontId="3" fillId="2" borderId="10" xfId="3" applyFont="1" applyFill="1" applyBorder="1"/>
    <xf numFmtId="43" fontId="10" fillId="0" borderId="11" xfId="1" applyFont="1" applyFill="1" applyBorder="1"/>
    <xf numFmtId="43" fontId="3" fillId="0" borderId="19" xfId="1" applyFont="1" applyFill="1" applyBorder="1"/>
    <xf numFmtId="167" fontId="5" fillId="0" borderId="14" xfId="2" applyNumberFormat="1" applyFont="1" applyFill="1" applyBorder="1" applyAlignment="1">
      <alignment horizontal="right"/>
    </xf>
    <xf numFmtId="43" fontId="5" fillId="0" borderId="8" xfId="1" applyFont="1" applyFill="1" applyBorder="1"/>
    <xf numFmtId="167" fontId="5" fillId="0" borderId="0" xfId="2" applyNumberFormat="1" applyFont="1" applyFill="1" applyBorder="1" applyAlignment="1">
      <alignment horizontal="left"/>
    </xf>
    <xf numFmtId="0" fontId="3" fillId="2" borderId="20" xfId="3" applyFont="1" applyFill="1" applyBorder="1"/>
    <xf numFmtId="43" fontId="10" fillId="0" borderId="21" xfId="1" applyFont="1" applyFill="1" applyBorder="1"/>
    <xf numFmtId="43" fontId="3" fillId="0" borderId="22" xfId="1" applyFont="1" applyFill="1" applyBorder="1"/>
    <xf numFmtId="167" fontId="5" fillId="0" borderId="23" xfId="2" applyNumberFormat="1" applyFont="1" applyFill="1" applyBorder="1" applyAlignment="1">
      <alignment horizontal="right"/>
    </xf>
    <xf numFmtId="0" fontId="5" fillId="3" borderId="4" xfId="3" applyFont="1" applyFill="1" applyBorder="1" applyAlignment="1">
      <alignment horizontal="left" vertical="center"/>
    </xf>
    <xf numFmtId="0" fontId="5" fillId="3" borderId="6" xfId="3" applyFont="1" applyFill="1" applyBorder="1" applyAlignment="1">
      <alignment horizontal="left" vertical="center"/>
    </xf>
    <xf numFmtId="43" fontId="6" fillId="0" borderId="7" xfId="1" applyFont="1" applyFill="1" applyBorder="1" applyAlignment="1">
      <alignment horizontal="right" vertical="center"/>
    </xf>
    <xf numFmtId="43" fontId="5" fillId="0" borderId="6" xfId="1" applyFont="1" applyFill="1" applyBorder="1" applyAlignment="1">
      <alignment horizontal="right" vertical="center"/>
    </xf>
    <xf numFmtId="43" fontId="5" fillId="0" borderId="1" xfId="1" applyFont="1" applyFill="1" applyBorder="1" applyAlignment="1">
      <alignment horizontal="right" vertical="center"/>
    </xf>
    <xf numFmtId="43" fontId="11" fillId="0" borderId="18" xfId="1" applyFont="1" applyFill="1" applyBorder="1" applyAlignment="1">
      <alignment horizontal="left" vertical="center"/>
    </xf>
    <xf numFmtId="167" fontId="5" fillId="0" borderId="1" xfId="3" applyNumberFormat="1" applyFont="1" applyBorder="1" applyAlignment="1">
      <alignment horizontal="center" vertical="center"/>
    </xf>
    <xf numFmtId="167" fontId="5" fillId="0" borderId="0" xfId="3" applyNumberFormat="1" applyFont="1" applyAlignment="1">
      <alignment horizontal="left" vertical="center"/>
    </xf>
    <xf numFmtId="0" fontId="6" fillId="3" borderId="6" xfId="3" applyFont="1" applyFill="1" applyBorder="1" applyAlignment="1">
      <alignment horizontal="left" vertical="center"/>
    </xf>
    <xf numFmtId="0" fontId="6" fillId="3" borderId="4" xfId="3" applyFont="1" applyFill="1" applyBorder="1" applyAlignment="1">
      <alignment horizontal="center" vertical="center"/>
    </xf>
    <xf numFmtId="43" fontId="5" fillId="0" borderId="5" xfId="1" applyFont="1" applyBorder="1"/>
    <xf numFmtId="43" fontId="6" fillId="0" borderId="6" xfId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/>
    </xf>
    <xf numFmtId="43" fontId="3" fillId="0" borderId="13" xfId="1" applyFont="1" applyFill="1" applyBorder="1"/>
    <xf numFmtId="0" fontId="0" fillId="0" borderId="0" xfId="0" applyAlignment="1">
      <alignment horizontal="left"/>
    </xf>
    <xf numFmtId="43" fontId="3" fillId="0" borderId="1" xfId="1" applyFont="1" applyBorder="1"/>
    <xf numFmtId="43" fontId="3" fillId="0" borderId="8" xfId="1" applyFont="1" applyFill="1" applyBorder="1"/>
    <xf numFmtId="167" fontId="3" fillId="0" borderId="0" xfId="2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43" fontId="10" fillId="0" borderId="0" xfId="1" applyFont="1" applyFill="1" applyBorder="1"/>
    <xf numFmtId="43" fontId="5" fillId="0" borderId="0" xfId="1" applyFont="1" applyFill="1" applyBorder="1"/>
    <xf numFmtId="165" fontId="5" fillId="0" borderId="0" xfId="1" applyNumberFormat="1" applyFont="1" applyFill="1" applyBorder="1"/>
    <xf numFmtId="43" fontId="10" fillId="0" borderId="0" xfId="1" applyFont="1"/>
    <xf numFmtId="43" fontId="5" fillId="0" borderId="0" xfId="1" applyFont="1"/>
    <xf numFmtId="165" fontId="5" fillId="0" borderId="0" xfId="1" applyNumberFormat="1" applyFont="1"/>
    <xf numFmtId="0" fontId="12" fillId="0" borderId="0" xfId="0" applyFont="1"/>
    <xf numFmtId="0" fontId="18" fillId="0" borderId="0" xfId="0" applyFont="1"/>
    <xf numFmtId="168" fontId="3" fillId="0" borderId="0" xfId="3" applyNumberFormat="1" applyFont="1"/>
    <xf numFmtId="167" fontId="5" fillId="0" borderId="14" xfId="3" applyNumberFormat="1" applyFont="1" applyBorder="1" applyAlignment="1">
      <alignment horizontal="center" vertical="center"/>
    </xf>
    <xf numFmtId="43" fontId="3" fillId="0" borderId="1" xfId="1" applyFont="1" applyFill="1" applyBorder="1" applyAlignment="1">
      <alignment horizontal="right" vertical="center"/>
    </xf>
    <xf numFmtId="43" fontId="6" fillId="0" borderId="9" xfId="6" applyFont="1" applyFill="1" applyBorder="1" applyAlignment="1">
      <alignment vertical="center"/>
    </xf>
    <xf numFmtId="43" fontId="3" fillId="0" borderId="9" xfId="1" applyFont="1" applyFill="1" applyBorder="1" applyAlignment="1">
      <alignment horizontal="right" vertical="center"/>
    </xf>
    <xf numFmtId="43" fontId="3" fillId="0" borderId="7" xfId="1" applyFont="1" applyBorder="1" applyAlignment="1">
      <alignment vertical="center"/>
    </xf>
    <xf numFmtId="43" fontId="21" fillId="0" borderId="22" xfId="1" applyFont="1" applyFill="1" applyBorder="1"/>
    <xf numFmtId="43" fontId="21" fillId="0" borderId="5" xfId="1" applyFont="1" applyFill="1" applyBorder="1"/>
    <xf numFmtId="43" fontId="6" fillId="0" borderId="11" xfId="6" applyFont="1" applyFill="1" applyBorder="1" applyAlignment="1">
      <alignment vertical="center"/>
    </xf>
    <xf numFmtId="43" fontId="6" fillId="0" borderId="9" xfId="6" applyFont="1" applyFill="1" applyBorder="1" applyAlignment="1">
      <alignment horizontal="center" vertical="center"/>
    </xf>
    <xf numFmtId="43" fontId="22" fillId="0" borderId="1" xfId="1" applyFont="1" applyFill="1" applyBorder="1" applyAlignment="1">
      <alignment vertical="center" wrapText="1"/>
    </xf>
    <xf numFmtId="43" fontId="10" fillId="0" borderId="4" xfId="1" applyFont="1" applyFill="1" applyBorder="1" applyAlignment="1">
      <alignment vertical="center"/>
    </xf>
    <xf numFmtId="43" fontId="23" fillId="0" borderId="7" xfId="1" applyFont="1" applyFill="1" applyBorder="1" applyAlignment="1">
      <alignment vertical="center"/>
    </xf>
    <xf numFmtId="43" fontId="23" fillId="0" borderId="1" xfId="1" applyFont="1" applyFill="1" applyBorder="1" applyAlignment="1">
      <alignment vertical="center" wrapText="1"/>
    </xf>
    <xf numFmtId="43" fontId="3" fillId="0" borderId="14" xfId="1" applyFont="1" applyFill="1" applyBorder="1" applyAlignment="1">
      <alignment vertical="center"/>
    </xf>
    <xf numFmtId="43" fontId="22" fillId="0" borderId="7" xfId="1" applyFont="1" applyFill="1" applyBorder="1" applyAlignment="1">
      <alignment vertical="center"/>
    </xf>
    <xf numFmtId="43" fontId="23" fillId="0" borderId="1" xfId="1" applyFont="1" applyFill="1" applyBorder="1" applyAlignment="1">
      <alignment vertical="center"/>
    </xf>
    <xf numFmtId="43" fontId="10" fillId="0" borderId="9" xfId="1" applyFont="1" applyFill="1" applyBorder="1"/>
    <xf numFmtId="43" fontId="3" fillId="0" borderId="5" xfId="1" applyFont="1" applyBorder="1"/>
    <xf numFmtId="43" fontId="3" fillId="0" borderId="10" xfId="1" applyFont="1" applyFill="1" applyBorder="1"/>
  </cellXfs>
  <cellStyles count="7">
    <cellStyle name="Normal" xfId="0" builtinId="0"/>
    <cellStyle name="Normal 2" xfId="3" xr:uid="{E4A4E4C1-DEEA-448F-96C1-B281050CB1C5}"/>
    <cellStyle name="Normal 2 2" xfId="5" xr:uid="{C33152D2-46AB-466E-9166-3A07E2B3D1C6}"/>
    <cellStyle name="Normal 2 2 3" xfId="4" xr:uid="{950498D2-81DC-4699-B7EA-8E27E854F62F}"/>
    <cellStyle name="Porcentagem" xfId="2" builtinId="5"/>
    <cellStyle name="Vírgula" xfId="1" builtinId="3"/>
    <cellStyle name="Vírgula 5 3" xfId="6" xr:uid="{F2788804-FA1C-406C-B856-63E978AB69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19051</xdr:rowOff>
    </xdr:from>
    <xdr:to>
      <xdr:col>2</xdr:col>
      <xdr:colOff>2066926</xdr:colOff>
      <xdr:row>4</xdr:row>
      <xdr:rowOff>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56624A1-4EA5-40B6-AB76-06B070DD8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2" y="19051"/>
          <a:ext cx="3000374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19051</xdr:rowOff>
    </xdr:from>
    <xdr:to>
      <xdr:col>2</xdr:col>
      <xdr:colOff>2066926</xdr:colOff>
      <xdr:row>4</xdr:row>
      <xdr:rowOff>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7FC8FD8-66E7-492F-BD6C-9A68BFC98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2" y="19051"/>
          <a:ext cx="300037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19051</xdr:rowOff>
    </xdr:from>
    <xdr:to>
      <xdr:col>2</xdr:col>
      <xdr:colOff>2066926</xdr:colOff>
      <xdr:row>4</xdr:row>
      <xdr:rowOff>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4598C8-10D0-4358-BBDA-DC5B78756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2" y="19051"/>
          <a:ext cx="3000374" cy="59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visto%20x%20Real%202023_Depara%20CG%20005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90.3\contabilidade\Ativos\Lawson\Contabil\2009\Relat&#243;rios\Centro%20de%20cus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ELSO.COMPAIR\Configura&#231;&#245;es%20locais\Temporary%20Internet%20Files\Content.IE5\37XBN1WS\Calculo_varia&#231;&#227;o_cambial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IMIS_04_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S\PUBLICO\Documents%20and%20Settings\CELSO.COMPAIR\Configura&#231;&#245;es%20locais\Temporary%20Internet%20Files\Content.IE5\RF5WHBA7\BANKRE~1%20COMPAIR%20DO%20BRAS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0000%20JWR%20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MIS04%20PRP%20Proform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AS%20Reporting\IntraNet\InteractiveTemplates\5431%20MR03%20BSh%20Explosion%20by%20Un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SEC 23"/>
      <sheetName val="Orçamento SEC"/>
      <sheetName val="PrevistoxReal Cons "/>
      <sheetName val="PrevistoxReal CG,,,"/>
      <sheetName val="Plan2"/>
      <sheetName val="MODELO EM EXECUÇÃO"/>
      <sheetName val="PrevistoxReal CG "/>
      <sheetName val="Matriz-CG "/>
      <sheetName val="MESCG2020 "/>
      <sheetName val="PrevistoxReal PC "/>
      <sheetName val="Matriz-PC"/>
      <sheetName val="MESPC2020"/>
      <sheetName val="PrevistoxReal MRSP"/>
      <sheetName val="Matriz-MRSP"/>
      <sheetName val="MESMRSP2020"/>
      <sheetName val="PrevistoxReal Projetos"/>
      <sheetName val="Matriz-Projetos"/>
      <sheetName val="MESPRONAC2021"/>
      <sheetName val="Tabela Gerenc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oContas"/>
      <sheetName val="CentroCusto"/>
      <sheetName val="PlanoContasReais"/>
      <sheetName val="PlanoContasEuro"/>
      <sheetName val="CentroCustoReais"/>
      <sheetName val="CentroCustoEuro"/>
      <sheetName val="Capa"/>
      <sheetName val="Assets"/>
      <sheetName val="Liabilities"/>
      <sheetName val="SI"/>
      <sheetName val="11111 R$"/>
      <sheetName val="38396 R$"/>
      <sheetName val="89510 R$"/>
      <sheetName val="91820 R$"/>
      <sheetName val="91860 R$"/>
      <sheetName val="R$ TOTAL"/>
      <sheetName val="11111 US$"/>
      <sheetName val="38396 US$"/>
      <sheetName val="89510 US$"/>
      <sheetName val="91820 US$"/>
      <sheetName val="91860 US$"/>
      <sheetName val="US$ TOTAL"/>
      <sheetName val="DMPL"/>
      <sheetName val="DFC"/>
      <sheetName val="CTA"/>
      <sheetName val="personnel - 2"/>
      <sheetName val="Provisões"/>
      <sheetName val="LOANS"/>
      <sheetName val="DOAR"/>
      <sheetName val="Empréstimo"/>
      <sheetName val="Imobilizado"/>
      <sheetName val="CTA D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2">
          <cell r="Q72">
            <v>-4264.49</v>
          </cell>
        </row>
      </sheetData>
      <sheetData sheetId="17"/>
      <sheetData sheetId="18"/>
      <sheetData sheetId="19"/>
      <sheetData sheetId="20"/>
      <sheetData sheetId="21"/>
      <sheetData sheetId="22">
        <row r="72">
          <cell r="Q72">
            <v>-1989.99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C5">
            <v>1108437.8999999999</v>
          </cell>
        </row>
        <row r="6">
          <cell r="C6">
            <v>143516.78</v>
          </cell>
        </row>
        <row r="8">
          <cell r="F8">
            <v>-1197207.1399999999</v>
          </cell>
        </row>
        <row r="12">
          <cell r="C12">
            <v>499970</v>
          </cell>
        </row>
      </sheetData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BERTO"/>
      <sheetName val="PAGAS"/>
      <sheetName val="camila"/>
      <sheetName val="03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"/>
      <sheetName val="Cover"/>
      <sheetName val="Contents"/>
      <sheetName val="PR_01"/>
      <sheetName val="PR_02"/>
      <sheetName val="PR_03"/>
      <sheetName val="PR_04"/>
      <sheetName val="PR_06"/>
      <sheetName val="PR_07"/>
      <sheetName val="PR_09"/>
      <sheetName val="PR_10"/>
      <sheetName val="PR_11"/>
      <sheetName val="PR_12"/>
      <sheetName val="PR_13"/>
      <sheetName val="PR_14"/>
      <sheetName val="PR_15"/>
      <sheetName val="PR_16"/>
      <sheetName val="PR_17"/>
      <sheetName val="INP_01"/>
      <sheetName val="INP_02"/>
      <sheetName val="INP_03"/>
      <sheetName val="INP_04"/>
      <sheetName val="INP_05"/>
      <sheetName val="INP_06"/>
      <sheetName val="INP_07"/>
      <sheetName val="INP_08"/>
      <sheetName val="INP_09"/>
      <sheetName val="INP_10"/>
      <sheetName val="INP_11"/>
      <sheetName val="INP_12"/>
      <sheetName val="INP_13"/>
      <sheetName val="INP_14"/>
      <sheetName val="INP_15"/>
      <sheetName val="INP_16"/>
      <sheetName val="INP_17"/>
      <sheetName val="INP_18"/>
      <sheetName val="INP_19"/>
      <sheetName val="INP_20"/>
      <sheetName val="INP_21"/>
      <sheetName val="INP_22"/>
      <sheetName val="INP_23"/>
      <sheetName val="INP_24"/>
      <sheetName val="INP_25"/>
      <sheetName val="INP_26"/>
      <sheetName val="INP_27"/>
      <sheetName val="INP_28"/>
      <sheetName val="INP_29"/>
      <sheetName val="INP_30"/>
      <sheetName val="INP_31"/>
      <sheetName val="INP_32"/>
      <sheetName val="INP_33"/>
      <sheetName val="INP_34"/>
      <sheetName val="INP_35"/>
      <sheetName val="INP_36"/>
      <sheetName val="INP_37"/>
      <sheetName val="INP_38"/>
      <sheetName val="INP_39"/>
      <sheetName val="INP_40"/>
      <sheetName val="INP_41"/>
      <sheetName val="INP_42"/>
      <sheetName val="INP_43"/>
      <sheetName val="INP_44"/>
      <sheetName val="Graphs"/>
      <sheetName val="Graphs_Input"/>
      <sheetName val="Exhaust"/>
      <sheetName val="dlg_mc_mes_box"/>
      <sheetName val="dlg_select"/>
      <sheetName val="dlg_imip_select"/>
      <sheetName val="Graph Details"/>
      <sheetName val="dlg_category"/>
      <sheetName val="Validations"/>
      <sheetName val="Extract"/>
      <sheetName val="Details"/>
      <sheetName val="Dlg_draft"/>
      <sheetName val="Dlg_Front"/>
      <sheetName val="Dlg_about_PRP"/>
      <sheetName val="dlg_company_details"/>
      <sheetName val="dlg_paper_typ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>
        <row r="2">
          <cell r="B2" t="str">
            <v>2000/2001 Invensys Management Information System</v>
          </cell>
        </row>
        <row r="6">
          <cell r="B6" t="str">
            <v>Division 1</v>
          </cell>
        </row>
        <row r="7">
          <cell r="B7" t="str">
            <v>Product Group 1 with long name</v>
          </cell>
        </row>
        <row r="8">
          <cell r="B8" t="str">
            <v>Spreadsheet Test Company</v>
          </cell>
        </row>
        <row r="9">
          <cell r="B9" t="str">
            <v>0000</v>
          </cell>
        </row>
        <row r="11">
          <cell r="B11" t="str">
            <v>USD</v>
          </cell>
        </row>
        <row r="12">
          <cell r="B12" t="str">
            <v>000</v>
          </cell>
        </row>
        <row r="18">
          <cell r="B18">
            <v>4</v>
          </cell>
        </row>
        <row r="53">
          <cell r="E53">
            <v>4</v>
          </cell>
          <cell r="G53" t="str">
            <v>2000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"/>
      <sheetName val="Reconciliation"/>
      <sheetName val="Extract"/>
    </sheetNames>
    <sheetDataSet>
      <sheetData sheetId="0">
        <row r="3">
          <cell r="A3">
            <v>1</v>
          </cell>
          <cell r="B3" t="str">
            <v>Select code</v>
          </cell>
          <cell r="C3" t="str">
            <v>Currency name will appear here</v>
          </cell>
        </row>
        <row r="4">
          <cell r="A4">
            <v>2</v>
          </cell>
          <cell r="B4" t="str">
            <v>AED</v>
          </cell>
          <cell r="C4" t="str">
            <v>U A E Dirham</v>
          </cell>
        </row>
        <row r="5">
          <cell r="A5">
            <v>3</v>
          </cell>
          <cell r="B5" t="str">
            <v>ARS</v>
          </cell>
          <cell r="C5" t="str">
            <v>Argentinian Peso</v>
          </cell>
        </row>
        <row r="6">
          <cell r="A6">
            <v>4</v>
          </cell>
          <cell r="B6" t="str">
            <v>ATS</v>
          </cell>
          <cell r="C6" t="str">
            <v>Austrian Schillings</v>
          </cell>
        </row>
        <row r="7">
          <cell r="A7">
            <v>5</v>
          </cell>
          <cell r="B7" t="str">
            <v>AUD</v>
          </cell>
          <cell r="C7" t="str">
            <v>Australian Dollar</v>
          </cell>
        </row>
        <row r="8">
          <cell r="A8">
            <v>6</v>
          </cell>
          <cell r="B8" t="str">
            <v>BDT</v>
          </cell>
          <cell r="C8" t="str">
            <v>Bangladeshi Taka</v>
          </cell>
        </row>
        <row r="9">
          <cell r="A9">
            <v>7</v>
          </cell>
          <cell r="B9" t="str">
            <v>BEF</v>
          </cell>
          <cell r="C9" t="str">
            <v>Belgian Franc</v>
          </cell>
        </row>
        <row r="10">
          <cell r="A10">
            <v>8</v>
          </cell>
          <cell r="B10" t="str">
            <v>BGL</v>
          </cell>
          <cell r="C10" t="str">
            <v>Bulgarian Lev</v>
          </cell>
        </row>
        <row r="11">
          <cell r="A11">
            <v>9</v>
          </cell>
          <cell r="B11" t="str">
            <v>BHD</v>
          </cell>
          <cell r="C11" t="str">
            <v>Bahrainian Dinar</v>
          </cell>
        </row>
        <row r="12">
          <cell r="A12">
            <v>10</v>
          </cell>
          <cell r="B12" t="str">
            <v>BRL</v>
          </cell>
          <cell r="C12" t="str">
            <v>Brazilian Real</v>
          </cell>
        </row>
        <row r="13">
          <cell r="A13">
            <v>11</v>
          </cell>
          <cell r="B13" t="str">
            <v>CAD</v>
          </cell>
          <cell r="C13" t="str">
            <v>Canadian Dollar</v>
          </cell>
        </row>
        <row r="14">
          <cell r="A14">
            <v>12</v>
          </cell>
          <cell r="B14" t="str">
            <v>CHF</v>
          </cell>
          <cell r="C14" t="str">
            <v>Swiss Franc</v>
          </cell>
        </row>
        <row r="15">
          <cell r="A15">
            <v>13</v>
          </cell>
          <cell r="B15" t="str">
            <v>CLP</v>
          </cell>
          <cell r="C15" t="str">
            <v>Chilean Peso</v>
          </cell>
        </row>
        <row r="16">
          <cell r="A16">
            <v>14</v>
          </cell>
          <cell r="B16" t="str">
            <v>CNY</v>
          </cell>
          <cell r="C16" t="str">
            <v>China Yuan</v>
          </cell>
        </row>
        <row r="17">
          <cell r="A17">
            <v>15</v>
          </cell>
          <cell r="B17" t="str">
            <v>COP</v>
          </cell>
          <cell r="C17" t="str">
            <v>Colombian Peso</v>
          </cell>
        </row>
        <row r="18">
          <cell r="A18">
            <v>16</v>
          </cell>
          <cell r="B18" t="str">
            <v>CZK</v>
          </cell>
          <cell r="C18" t="str">
            <v>Czech Koruna</v>
          </cell>
        </row>
        <row r="19">
          <cell r="A19">
            <v>17</v>
          </cell>
          <cell r="B19" t="str">
            <v>DEM</v>
          </cell>
          <cell r="C19" t="str">
            <v>German Deutchmark</v>
          </cell>
        </row>
        <row r="20">
          <cell r="A20">
            <v>18</v>
          </cell>
          <cell r="B20" t="str">
            <v>DKK</v>
          </cell>
          <cell r="C20" t="str">
            <v>Danish Kroner</v>
          </cell>
        </row>
        <row r="21">
          <cell r="A21">
            <v>19</v>
          </cell>
          <cell r="B21" t="str">
            <v>ESP</v>
          </cell>
          <cell r="C21" t="str">
            <v>Spanish Peseta</v>
          </cell>
        </row>
        <row r="22">
          <cell r="A22">
            <v>20</v>
          </cell>
          <cell r="B22" t="str">
            <v>EUR</v>
          </cell>
          <cell r="C22" t="str">
            <v>European Euro</v>
          </cell>
        </row>
        <row r="23">
          <cell r="A23">
            <v>21</v>
          </cell>
          <cell r="B23" t="str">
            <v>FIM</v>
          </cell>
          <cell r="C23" t="str">
            <v>Finish Markka</v>
          </cell>
        </row>
        <row r="24">
          <cell r="A24">
            <v>22</v>
          </cell>
          <cell r="B24" t="str">
            <v>FRF</v>
          </cell>
          <cell r="C24" t="str">
            <v>French Franc</v>
          </cell>
        </row>
        <row r="25">
          <cell r="A25">
            <v>23</v>
          </cell>
          <cell r="B25" t="str">
            <v>GBP</v>
          </cell>
          <cell r="C25" t="str">
            <v>GB Pound</v>
          </cell>
        </row>
        <row r="26">
          <cell r="A26">
            <v>24</v>
          </cell>
          <cell r="B26" t="str">
            <v>GHC</v>
          </cell>
          <cell r="C26" t="str">
            <v>Ghanian Cedi</v>
          </cell>
        </row>
        <row r="27">
          <cell r="A27">
            <v>25</v>
          </cell>
          <cell r="B27" t="str">
            <v>GRD</v>
          </cell>
          <cell r="C27" t="str">
            <v>Greek Drachma</v>
          </cell>
        </row>
        <row r="28">
          <cell r="A28">
            <v>26</v>
          </cell>
          <cell r="B28" t="str">
            <v>HKD</v>
          </cell>
          <cell r="C28" t="str">
            <v>Hong Kong Dollar</v>
          </cell>
        </row>
        <row r="29">
          <cell r="A29">
            <v>27</v>
          </cell>
          <cell r="B29" t="str">
            <v>HUF</v>
          </cell>
          <cell r="C29" t="str">
            <v>Hungarian Forint</v>
          </cell>
        </row>
        <row r="30">
          <cell r="A30">
            <v>28</v>
          </cell>
          <cell r="B30" t="str">
            <v>IDR</v>
          </cell>
          <cell r="C30" t="str">
            <v>Indonesian Rupiah</v>
          </cell>
        </row>
        <row r="31">
          <cell r="A31">
            <v>29</v>
          </cell>
          <cell r="B31" t="str">
            <v>IEP</v>
          </cell>
          <cell r="C31" t="str">
            <v>Irish Punt</v>
          </cell>
        </row>
        <row r="32">
          <cell r="A32">
            <v>30</v>
          </cell>
          <cell r="B32" t="str">
            <v>ILS</v>
          </cell>
          <cell r="C32" t="str">
            <v>Israeli Shekel</v>
          </cell>
        </row>
        <row r="33">
          <cell r="A33">
            <v>31</v>
          </cell>
          <cell r="B33" t="str">
            <v>INR</v>
          </cell>
          <cell r="C33" t="str">
            <v>Indian Rupee</v>
          </cell>
        </row>
        <row r="34">
          <cell r="A34">
            <v>32</v>
          </cell>
          <cell r="B34" t="str">
            <v>ITL</v>
          </cell>
          <cell r="C34" t="str">
            <v>Italian Lira</v>
          </cell>
        </row>
        <row r="35">
          <cell r="A35">
            <v>33</v>
          </cell>
          <cell r="B35" t="str">
            <v>JPY</v>
          </cell>
          <cell r="C35" t="str">
            <v>Japanese Yen</v>
          </cell>
        </row>
        <row r="36">
          <cell r="A36">
            <v>34</v>
          </cell>
          <cell r="B36" t="str">
            <v>KES</v>
          </cell>
          <cell r="C36" t="str">
            <v>Kenyan Pound</v>
          </cell>
        </row>
        <row r="37">
          <cell r="A37">
            <v>35</v>
          </cell>
          <cell r="B37" t="str">
            <v>KRW</v>
          </cell>
          <cell r="C37" t="str">
            <v>South Korean Won</v>
          </cell>
        </row>
        <row r="38">
          <cell r="A38">
            <v>36</v>
          </cell>
          <cell r="B38" t="str">
            <v>KWD</v>
          </cell>
          <cell r="C38" t="str">
            <v>Kuwaiti Dinar</v>
          </cell>
        </row>
        <row r="39">
          <cell r="A39">
            <v>37</v>
          </cell>
          <cell r="B39" t="str">
            <v>LUF</v>
          </cell>
          <cell r="C39" t="str">
            <v>Luxembourg Franc</v>
          </cell>
        </row>
        <row r="40">
          <cell r="A40">
            <v>38</v>
          </cell>
          <cell r="B40" t="str">
            <v>MAD</v>
          </cell>
          <cell r="C40" t="str">
            <v>Morocco Dirham</v>
          </cell>
        </row>
        <row r="41">
          <cell r="A41">
            <v>39</v>
          </cell>
          <cell r="B41" t="str">
            <v>MTL</v>
          </cell>
          <cell r="C41" t="str">
            <v>Maltese Lira</v>
          </cell>
        </row>
        <row r="42">
          <cell r="A42">
            <v>40</v>
          </cell>
          <cell r="B42" t="str">
            <v>MXN</v>
          </cell>
          <cell r="C42" t="str">
            <v>Mexican Peso</v>
          </cell>
        </row>
        <row r="43">
          <cell r="A43">
            <v>41</v>
          </cell>
          <cell r="B43" t="str">
            <v>MYR</v>
          </cell>
          <cell r="C43" t="str">
            <v>Malaysian Ringgit</v>
          </cell>
        </row>
        <row r="44">
          <cell r="A44">
            <v>42</v>
          </cell>
          <cell r="B44" t="str">
            <v>NGN</v>
          </cell>
          <cell r="C44" t="str">
            <v>Nigerian Niara</v>
          </cell>
        </row>
        <row r="45">
          <cell r="A45">
            <v>43</v>
          </cell>
          <cell r="B45" t="str">
            <v>NLG</v>
          </cell>
          <cell r="C45" t="str">
            <v>Dutch Guilder</v>
          </cell>
        </row>
        <row r="46">
          <cell r="A46">
            <v>44</v>
          </cell>
          <cell r="B46" t="str">
            <v>NOK</v>
          </cell>
          <cell r="C46" t="str">
            <v>Norwegian Kroner</v>
          </cell>
        </row>
        <row r="47">
          <cell r="A47">
            <v>45</v>
          </cell>
          <cell r="B47" t="str">
            <v>NZD</v>
          </cell>
          <cell r="C47" t="str">
            <v>New Zealand Dollar</v>
          </cell>
        </row>
        <row r="48">
          <cell r="A48">
            <v>46</v>
          </cell>
          <cell r="B48" t="str">
            <v>OMR</v>
          </cell>
          <cell r="C48" t="str">
            <v>Omani Rial</v>
          </cell>
        </row>
        <row r="49">
          <cell r="A49">
            <v>47</v>
          </cell>
          <cell r="B49" t="str">
            <v>PGK</v>
          </cell>
          <cell r="C49" t="str">
            <v>Papua New Guinen Kina</v>
          </cell>
        </row>
        <row r="50">
          <cell r="A50">
            <v>48</v>
          </cell>
          <cell r="B50" t="str">
            <v>PHP</v>
          </cell>
          <cell r="C50" t="str">
            <v>Philippines Peso</v>
          </cell>
        </row>
        <row r="51">
          <cell r="A51">
            <v>49</v>
          </cell>
          <cell r="B51" t="str">
            <v>PKR</v>
          </cell>
          <cell r="C51" t="str">
            <v>Pakistani Rupee</v>
          </cell>
        </row>
        <row r="52">
          <cell r="A52">
            <v>50</v>
          </cell>
          <cell r="B52" t="str">
            <v>PLN</v>
          </cell>
          <cell r="C52" t="str">
            <v>Polish Zloty</v>
          </cell>
        </row>
        <row r="53">
          <cell r="A53">
            <v>51</v>
          </cell>
          <cell r="B53" t="str">
            <v>PTE</v>
          </cell>
          <cell r="C53" t="str">
            <v>Portuguese Escudo</v>
          </cell>
        </row>
        <row r="54">
          <cell r="A54">
            <v>52</v>
          </cell>
          <cell r="B54" t="str">
            <v>RUR</v>
          </cell>
          <cell r="C54" t="str">
            <v>Russian Rouble</v>
          </cell>
        </row>
        <row r="55">
          <cell r="A55">
            <v>53</v>
          </cell>
          <cell r="B55" t="str">
            <v>SAR</v>
          </cell>
          <cell r="C55" t="str">
            <v>Saudi Arabian Riyal</v>
          </cell>
        </row>
        <row r="56">
          <cell r="A56">
            <v>54</v>
          </cell>
          <cell r="B56" t="str">
            <v>SEK</v>
          </cell>
          <cell r="C56" t="str">
            <v>Swedish Krona</v>
          </cell>
        </row>
        <row r="57">
          <cell r="A57">
            <v>55</v>
          </cell>
          <cell r="B57" t="str">
            <v>SGD</v>
          </cell>
          <cell r="C57" t="str">
            <v>Singapore Dollar</v>
          </cell>
        </row>
        <row r="58">
          <cell r="A58">
            <v>56</v>
          </cell>
          <cell r="B58" t="str">
            <v>SKK</v>
          </cell>
          <cell r="C58" t="str">
            <v>Slovak Koruna</v>
          </cell>
        </row>
        <row r="59">
          <cell r="A59">
            <v>57</v>
          </cell>
          <cell r="B59" t="str">
            <v>THB</v>
          </cell>
          <cell r="C59" t="str">
            <v>Thai Baht</v>
          </cell>
        </row>
        <row r="60">
          <cell r="A60">
            <v>58</v>
          </cell>
          <cell r="B60" t="str">
            <v>TND</v>
          </cell>
          <cell r="C60" t="str">
            <v>Tunisian Dinar</v>
          </cell>
        </row>
        <row r="61">
          <cell r="A61">
            <v>59</v>
          </cell>
          <cell r="B61" t="str">
            <v>TRL</v>
          </cell>
          <cell r="C61" t="str">
            <v>Turkish Lira</v>
          </cell>
        </row>
        <row r="62">
          <cell r="A62">
            <v>60</v>
          </cell>
          <cell r="B62" t="str">
            <v>TWD</v>
          </cell>
          <cell r="C62" t="str">
            <v>Taiwanese Dollar</v>
          </cell>
        </row>
        <row r="63">
          <cell r="A63">
            <v>61</v>
          </cell>
          <cell r="B63" t="str">
            <v>TZS</v>
          </cell>
          <cell r="C63" t="str">
            <v>Tanzanian Shilling</v>
          </cell>
        </row>
        <row r="64">
          <cell r="A64">
            <v>62</v>
          </cell>
          <cell r="B64" t="str">
            <v>USD</v>
          </cell>
          <cell r="C64" t="str">
            <v>USA Dollar</v>
          </cell>
        </row>
        <row r="65">
          <cell r="A65">
            <v>63</v>
          </cell>
          <cell r="B65" t="str">
            <v>VEB</v>
          </cell>
          <cell r="C65" t="str">
            <v>Venezuelian Bolivar</v>
          </cell>
        </row>
        <row r="66">
          <cell r="A66">
            <v>64</v>
          </cell>
          <cell r="B66" t="str">
            <v>XEU</v>
          </cell>
          <cell r="C66" t="str">
            <v>European Currency Unit</v>
          </cell>
        </row>
        <row r="67">
          <cell r="A67">
            <v>65</v>
          </cell>
          <cell r="B67" t="str">
            <v>ZAR</v>
          </cell>
          <cell r="C67" t="str">
            <v>South African Rand</v>
          </cell>
        </row>
        <row r="68">
          <cell r="A68">
            <v>66</v>
          </cell>
          <cell r="B68" t="str">
            <v>ZMK</v>
          </cell>
          <cell r="C68" t="str">
            <v>Zambian Kwacha</v>
          </cell>
        </row>
        <row r="69">
          <cell r="A69">
            <v>67</v>
          </cell>
          <cell r="B69" t="str">
            <v>ZWD</v>
          </cell>
          <cell r="C69" t="str">
            <v>Zimbabwe Dollar</v>
          </cell>
        </row>
        <row r="71">
          <cell r="C71">
            <v>10</v>
          </cell>
        </row>
      </sheetData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WR 3 Ext"/>
      <sheetName val="JWR 5 Ext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mpany Details"/>
      <sheetName val="Contents"/>
      <sheetName val="PR_01"/>
      <sheetName val="PR_01a"/>
      <sheetName val="PR_02"/>
      <sheetName val="PR_03"/>
      <sheetName val="PR_04"/>
      <sheetName val="PR_04a"/>
      <sheetName val="PR_05a"/>
      <sheetName val="PR_05b"/>
      <sheetName val="PR_06a"/>
      <sheetName val="PR_06b"/>
      <sheetName val="PR_06c"/>
      <sheetName val="PR_07"/>
      <sheetName val="PR_07a"/>
      <sheetName val="PR_08"/>
      <sheetName val="PR_08a"/>
      <sheetName val="PR_09"/>
      <sheetName val="PR_09a"/>
      <sheetName val="PR_09b"/>
      <sheetName val="PR_10"/>
      <sheetName val="PR_10a"/>
      <sheetName val="PR_11a"/>
      <sheetName val="PR_11b"/>
      <sheetName val="PR_11c"/>
      <sheetName val="PR_12"/>
      <sheetName val="PR_12a"/>
      <sheetName val="PR_13"/>
      <sheetName val="PR_13a"/>
      <sheetName val="PR_14"/>
      <sheetName val="PR_14a"/>
      <sheetName val="PR_15"/>
      <sheetName val="PR_15a"/>
      <sheetName val="PR_16"/>
      <sheetName val="PR_16a"/>
      <sheetName val="PR_16b"/>
      <sheetName val="data"/>
      <sheetName val="PR_17"/>
      <sheetName val="PR_17a"/>
      <sheetName val="PR_18"/>
      <sheetName val="PR_19"/>
      <sheetName val="SR_12"/>
      <sheetName val="INP_01"/>
      <sheetName val="INP_02"/>
      <sheetName val="INP_03"/>
      <sheetName val="INP_04"/>
      <sheetName val="INP_05"/>
      <sheetName val="INP_06"/>
      <sheetName val="INP_07"/>
      <sheetName val="Val_01"/>
      <sheetName val="DSO_DPO"/>
      <sheetName val="Graph Details"/>
      <sheetName val="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h"/>
      <sheetName val="PRP pack"/>
    </sheetNames>
    <sheetDataSet>
      <sheetData sheetId="0" refreshError="1"/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dinea Aparecida Rocha Possebon" id="{20EFCE71-F76C-4BB0-BB8C-87CDB00E54DF}" userId="S::epossebon@pinacoteca.org.br::8c04daa9-eff3-4e7f-ab27-275b1164982e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81" dT="2023-05-19T14:19:50.20" personId="{20EFCE71-F76C-4BB0-BB8C-87CDB00E54DF}" id="{7F818B7B-6C0E-4C91-AFFC-9A8689C96846}">
    <text>578.724,48- DRE despesas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6F30-226E-45B7-9602-7047F12DFB63}">
  <sheetPr>
    <tabColor theme="4" tint="-0.249977111117893"/>
  </sheetPr>
  <dimension ref="A1:M230"/>
  <sheetViews>
    <sheetView showGridLines="0" view="pageBreakPreview" topLeftCell="A206" zoomScaleNormal="100" zoomScaleSheetLayoutView="100" zoomScalePageLayoutView="72" workbookViewId="0">
      <selection activeCell="C41" sqref="C41"/>
    </sheetView>
  </sheetViews>
  <sheetFormatPr defaultColWidth="9.140625" defaultRowHeight="12.75" x14ac:dyDescent="0.2"/>
  <cols>
    <col min="1" max="1" width="8.5703125" style="1" customWidth="1"/>
    <col min="2" max="2" width="5.7109375" style="1" customWidth="1"/>
    <col min="3" max="3" width="52.5703125" style="1" bestFit="1" customWidth="1"/>
    <col min="4" max="4" width="13.28515625" style="2" customWidth="1"/>
    <col min="5" max="5" width="10.85546875" style="2" customWidth="1"/>
    <col min="6" max="6" width="13.28515625" style="2" customWidth="1"/>
    <col min="7" max="8" width="13.28515625" style="3" customWidth="1"/>
    <col min="9" max="9" width="11.85546875" style="4" customWidth="1"/>
    <col min="10" max="10" width="19" style="4" customWidth="1"/>
    <col min="11" max="16384" width="9.140625" style="5"/>
  </cols>
  <sheetData>
    <row r="1" spans="1:10" ht="12" customHeight="1" x14ac:dyDescent="0.2"/>
    <row r="2" spans="1:10" ht="12" customHeight="1" x14ac:dyDescent="0.2"/>
    <row r="3" spans="1:10" ht="12" customHeight="1" x14ac:dyDescent="0.2"/>
    <row r="4" spans="1:10" ht="12" customHeight="1" x14ac:dyDescent="0.2">
      <c r="F4" s="6"/>
    </row>
    <row r="5" spans="1:10" ht="15" customHeight="1" x14ac:dyDescent="0.2">
      <c r="A5" s="7" t="s">
        <v>0</v>
      </c>
      <c r="D5" s="8">
        <v>2023</v>
      </c>
      <c r="E5" s="9"/>
      <c r="F5" s="10" t="s">
        <v>1</v>
      </c>
      <c r="G5" s="11" t="s">
        <v>2</v>
      </c>
      <c r="H5" s="10"/>
      <c r="I5" s="12"/>
      <c r="J5" s="13"/>
    </row>
    <row r="6" spans="1:10" ht="2.1" customHeight="1" x14ac:dyDescent="0.2">
      <c r="A6" s="7"/>
      <c r="D6" s="14"/>
      <c r="E6" s="15"/>
      <c r="F6" s="3"/>
      <c r="G6" s="16"/>
      <c r="J6" s="17"/>
    </row>
    <row r="7" spans="1:10" ht="15" customHeight="1" x14ac:dyDescent="0.2">
      <c r="A7" s="18" t="s">
        <v>3</v>
      </c>
      <c r="B7" s="19"/>
      <c r="C7" s="20"/>
      <c r="D7" s="21"/>
      <c r="E7" s="6"/>
      <c r="F7" s="10" t="s">
        <v>4</v>
      </c>
      <c r="G7" s="22" t="s">
        <v>5</v>
      </c>
      <c r="H7" s="23"/>
      <c r="I7" s="24"/>
      <c r="J7" s="13"/>
    </row>
    <row r="8" spans="1:10" ht="2.1" customHeight="1" x14ac:dyDescent="0.2">
      <c r="A8" s="12"/>
      <c r="D8" s="21"/>
      <c r="E8" s="6"/>
      <c r="F8" s="6"/>
    </row>
    <row r="9" spans="1:10" ht="15" customHeight="1" x14ac:dyDescent="0.2">
      <c r="A9" s="12" t="s">
        <v>6</v>
      </c>
      <c r="D9" s="25" t="s">
        <v>7</v>
      </c>
      <c r="E9" s="26"/>
      <c r="F9" s="26"/>
    </row>
    <row r="10" spans="1:10" ht="5.0999999999999996" customHeight="1" x14ac:dyDescent="0.2"/>
    <row r="11" spans="1:10" s="29" customFormat="1" ht="20.100000000000001" customHeight="1" x14ac:dyDescent="0.25">
      <c r="A11" s="27" t="s">
        <v>8</v>
      </c>
      <c r="B11" s="27"/>
      <c r="C11" s="27"/>
      <c r="D11" s="27"/>
      <c r="E11" s="27"/>
      <c r="F11" s="27"/>
      <c r="G11" s="27"/>
      <c r="H11" s="27"/>
      <c r="I11" s="27"/>
      <c r="J11" s="28"/>
    </row>
    <row r="12" spans="1:10" s="29" customFormat="1" ht="15" customHeight="1" x14ac:dyDescent="0.25">
      <c r="A12" s="30"/>
      <c r="B12" s="30"/>
      <c r="C12" s="30"/>
      <c r="D12" s="31"/>
      <c r="E12" s="31"/>
      <c r="F12" s="31"/>
      <c r="G12" s="31"/>
      <c r="H12" s="31"/>
      <c r="I12" s="30"/>
      <c r="J12" s="30"/>
    </row>
    <row r="13" spans="1:10" ht="13.5" customHeight="1" x14ac:dyDescent="0.2">
      <c r="A13" s="32" t="s">
        <v>9</v>
      </c>
      <c r="D13" s="33"/>
      <c r="E13" s="33"/>
      <c r="F13" s="33"/>
    </row>
    <row r="14" spans="1:10" ht="15" customHeight="1" x14ac:dyDescent="0.2">
      <c r="A14" s="32"/>
      <c r="D14" s="33"/>
      <c r="E14" s="33"/>
      <c r="F14" s="33"/>
    </row>
    <row r="15" spans="1:10" s="41" customFormat="1" ht="27" customHeight="1" x14ac:dyDescent="0.2">
      <c r="A15" s="1"/>
      <c r="B15" s="34" t="s">
        <v>10</v>
      </c>
      <c r="C15" s="35"/>
      <c r="D15" s="36" t="s">
        <v>11</v>
      </c>
      <c r="E15" s="37" t="s">
        <v>12</v>
      </c>
      <c r="F15" s="38" t="s">
        <v>13</v>
      </c>
      <c r="G15" s="37" t="s">
        <v>14</v>
      </c>
      <c r="H15" s="39" t="s">
        <v>15</v>
      </c>
      <c r="I15" s="40" t="s">
        <v>16</v>
      </c>
    </row>
    <row r="16" spans="1:10" s="50" customFormat="1" ht="15" customHeight="1" x14ac:dyDescent="0.25">
      <c r="A16" s="42">
        <v>1</v>
      </c>
      <c r="B16" s="43" t="s">
        <v>17</v>
      </c>
      <c r="C16" s="44"/>
      <c r="D16" s="45">
        <f>D17+D18+D25</f>
        <v>27759037.600000001</v>
      </c>
      <c r="E16" s="46">
        <f>E17+E18+E25</f>
        <v>0</v>
      </c>
      <c r="F16" s="37">
        <f>F17+F18+F25</f>
        <v>6265423.8100000005</v>
      </c>
      <c r="G16" s="47">
        <f>G17+G18+G25</f>
        <v>0</v>
      </c>
      <c r="H16" s="48">
        <f>SUM(E16:G16)</f>
        <v>6265423.8100000005</v>
      </c>
      <c r="I16" s="49">
        <f>IFERROR(H16/D16*100,"0")</f>
        <v>22.570752993252189</v>
      </c>
    </row>
    <row r="17" spans="1:10" s="50" customFormat="1" ht="15" customHeight="1" x14ac:dyDescent="0.25">
      <c r="A17" s="51" t="s">
        <v>18</v>
      </c>
      <c r="B17" s="52" t="s">
        <v>19</v>
      </c>
      <c r="C17" s="53"/>
      <c r="D17" s="54">
        <v>15500000</v>
      </c>
      <c r="E17" s="55">
        <v>0</v>
      </c>
      <c r="F17" s="56">
        <f>5160000+1168623.81</f>
        <v>6328623.8100000005</v>
      </c>
      <c r="G17" s="56">
        <v>0</v>
      </c>
      <c r="H17" s="48">
        <f>SUM(E17:G17)</f>
        <v>6328623.8100000005</v>
      </c>
      <c r="I17" s="49">
        <f>IFERROR(H17/D17*100,"0")</f>
        <v>40.82983103225807</v>
      </c>
    </row>
    <row r="18" spans="1:10" s="50" customFormat="1" ht="15" customHeight="1" x14ac:dyDescent="0.25">
      <c r="A18" s="51" t="s">
        <v>20</v>
      </c>
      <c r="B18" s="52" t="s">
        <v>21</v>
      </c>
      <c r="C18" s="53"/>
      <c r="D18" s="57">
        <f>SUM(D19:D22)</f>
        <v>-155000</v>
      </c>
      <c r="E18" s="58">
        <f>SUM(E19:E21)</f>
        <v>0</v>
      </c>
      <c r="F18" s="59">
        <f t="shared" ref="F18" si="0">SUM(F19:F21)</f>
        <v>-63200</v>
      </c>
      <c r="G18" s="59">
        <v>0</v>
      </c>
      <c r="H18" s="60">
        <f>SUM(H19:H21)</f>
        <v>-63200</v>
      </c>
      <c r="I18" s="49">
        <f>IFERROR(H18/D18*100,"0")</f>
        <v>40.774193548387096</v>
      </c>
    </row>
    <row r="19" spans="1:10" s="50" customFormat="1" ht="15" customHeight="1" x14ac:dyDescent="0.25">
      <c r="A19" s="51" t="s">
        <v>22</v>
      </c>
      <c r="B19" s="61"/>
      <c r="C19" s="62" t="s">
        <v>23</v>
      </c>
      <c r="D19" s="63">
        <v>-155000</v>
      </c>
      <c r="E19" s="64">
        <v>0</v>
      </c>
      <c r="F19" s="65">
        <v>-63200</v>
      </c>
      <c r="G19" s="65">
        <v>0</v>
      </c>
      <c r="H19" s="60">
        <f>SUM(E19:G19)</f>
        <v>-63200</v>
      </c>
      <c r="I19" s="49">
        <f>IFERROR(H19/D19*100,"0")</f>
        <v>40.774193548387096</v>
      </c>
    </row>
    <row r="20" spans="1:10" s="50" customFormat="1" ht="15" customHeight="1" x14ac:dyDescent="0.25">
      <c r="A20" s="51" t="s">
        <v>24</v>
      </c>
      <c r="B20" s="61"/>
      <c r="C20" s="62" t="s">
        <v>25</v>
      </c>
      <c r="D20" s="66">
        <v>0</v>
      </c>
      <c r="E20" s="64">
        <v>0</v>
      </c>
      <c r="F20" s="65">
        <v>0</v>
      </c>
      <c r="G20" s="65">
        <v>0</v>
      </c>
      <c r="H20" s="60">
        <f>SUM(E20:G20)</f>
        <v>0</v>
      </c>
      <c r="I20" s="49" t="str">
        <f>IFERROR(H20/D20*100,"0")</f>
        <v>0</v>
      </c>
    </row>
    <row r="21" spans="1:10" s="50" customFormat="1" x14ac:dyDescent="0.25">
      <c r="A21" s="51" t="s">
        <v>26</v>
      </c>
      <c r="B21" s="61"/>
      <c r="C21" s="62" t="s">
        <v>27</v>
      </c>
      <c r="D21" s="67">
        <v>0</v>
      </c>
      <c r="E21" s="64">
        <v>0</v>
      </c>
      <c r="F21" s="65">
        <v>0</v>
      </c>
      <c r="G21" s="65">
        <v>0</v>
      </c>
      <c r="H21" s="48">
        <f>SUM(E21:G21)</f>
        <v>0</v>
      </c>
      <c r="I21" s="49" t="str">
        <f>IFERROR(H21/D21*100, "0")</f>
        <v>0</v>
      </c>
    </row>
    <row r="22" spans="1:10" s="50" customFormat="1" x14ac:dyDescent="0.25">
      <c r="A22" s="51" t="s">
        <v>28</v>
      </c>
      <c r="B22" s="61"/>
      <c r="C22" s="62" t="s">
        <v>29</v>
      </c>
      <c r="D22" s="63">
        <v>0</v>
      </c>
      <c r="E22" s="68">
        <v>0</v>
      </c>
      <c r="F22" s="65">
        <v>0</v>
      </c>
      <c r="G22" s="65">
        <v>0</v>
      </c>
      <c r="H22" s="48">
        <f>SUM(E22:G22)</f>
        <v>0</v>
      </c>
      <c r="I22" s="49" t="str">
        <f t="shared" ref="I22:I24" si="1">IFERROR(H22/D22*100, "0")</f>
        <v>0</v>
      </c>
    </row>
    <row r="23" spans="1:10" s="50" customFormat="1" x14ac:dyDescent="0.25">
      <c r="A23" s="51" t="s">
        <v>30</v>
      </c>
      <c r="B23" s="61"/>
      <c r="C23" s="62" t="s">
        <v>31</v>
      </c>
      <c r="D23" s="63"/>
      <c r="E23" s="68">
        <v>0</v>
      </c>
      <c r="F23" s="65">
        <v>0</v>
      </c>
      <c r="G23" s="65">
        <v>0</v>
      </c>
      <c r="H23" s="48">
        <f>SUM(E23:G23)</f>
        <v>0</v>
      </c>
      <c r="I23" s="49" t="str">
        <f t="shared" si="1"/>
        <v>0</v>
      </c>
    </row>
    <row r="24" spans="1:10" s="50" customFormat="1" x14ac:dyDescent="0.25">
      <c r="A24" s="51" t="s">
        <v>32</v>
      </c>
      <c r="B24" s="61"/>
      <c r="C24" s="62" t="s">
        <v>33</v>
      </c>
      <c r="D24" s="63"/>
      <c r="E24" s="68"/>
      <c r="F24" s="65"/>
      <c r="G24" s="65">
        <v>0</v>
      </c>
      <c r="H24" s="48"/>
      <c r="I24" s="49" t="str">
        <f t="shared" si="1"/>
        <v>0</v>
      </c>
    </row>
    <row r="25" spans="1:10" s="50" customFormat="1" ht="15" customHeight="1" x14ac:dyDescent="0.25">
      <c r="A25" s="51" t="s">
        <v>34</v>
      </c>
      <c r="B25" s="52" t="s">
        <v>35</v>
      </c>
      <c r="C25" s="53"/>
      <c r="D25" s="69">
        <f>D26</f>
        <v>12414037.6</v>
      </c>
      <c r="E25" s="70">
        <f>E18</f>
        <v>0</v>
      </c>
      <c r="F25" s="71">
        <v>0</v>
      </c>
      <c r="G25" s="71">
        <f>G18</f>
        <v>0</v>
      </c>
      <c r="H25" s="48">
        <v>0</v>
      </c>
      <c r="I25" s="49">
        <f>H25/D25*100</f>
        <v>0</v>
      </c>
    </row>
    <row r="26" spans="1:10" s="50" customFormat="1" ht="15" customHeight="1" x14ac:dyDescent="0.25">
      <c r="A26" s="51" t="s">
        <v>36</v>
      </c>
      <c r="B26" s="72"/>
      <c r="C26" s="62" t="s">
        <v>37</v>
      </c>
      <c r="D26" s="63">
        <v>12414037.6</v>
      </c>
      <c r="E26" s="70">
        <v>0</v>
      </c>
      <c r="F26" s="73">
        <v>0</v>
      </c>
      <c r="G26" s="73">
        <v>0</v>
      </c>
      <c r="H26" s="48">
        <f>SUM(E26:G26)</f>
        <v>0</v>
      </c>
      <c r="I26" s="49">
        <f>IFERROR(H26/D26*100, "0")</f>
        <v>0</v>
      </c>
      <c r="J26" s="50" t="s">
        <v>38</v>
      </c>
    </row>
    <row r="27" spans="1:10" s="50" customFormat="1" ht="15" customHeight="1" x14ac:dyDescent="0.25">
      <c r="A27" s="42">
        <v>2</v>
      </c>
      <c r="B27" s="74" t="s">
        <v>39</v>
      </c>
      <c r="C27" s="75"/>
      <c r="D27" s="76">
        <f>SUM(D28:D29)</f>
        <v>0</v>
      </c>
      <c r="E27" s="70">
        <f>SUM(E28:E29)</f>
        <v>0</v>
      </c>
      <c r="F27" s="71">
        <f t="shared" ref="F27" si="2">SUM(F28:F29)</f>
        <v>136376.42000000001</v>
      </c>
      <c r="G27" s="73">
        <v>0</v>
      </c>
      <c r="H27" s="48">
        <f>SUM(E27:G27)</f>
        <v>136376.42000000001</v>
      </c>
      <c r="I27" s="49" t="str">
        <f>IFERROR(H27/D27*100, "0")</f>
        <v>0</v>
      </c>
    </row>
    <row r="28" spans="1:10" s="50" customFormat="1" ht="15" customHeight="1" x14ac:dyDescent="0.25">
      <c r="A28" s="51" t="s">
        <v>40</v>
      </c>
      <c r="B28" s="52" t="s">
        <v>41</v>
      </c>
      <c r="C28" s="53"/>
      <c r="D28" s="69">
        <v>0</v>
      </c>
      <c r="E28" s="70">
        <v>0</v>
      </c>
      <c r="F28" s="73">
        <v>0</v>
      </c>
      <c r="G28" s="73"/>
      <c r="H28" s="48">
        <f>SUM(E28:G28)</f>
        <v>0</v>
      </c>
      <c r="I28" s="49" t="str">
        <f>IFERROR(H28/D28*100, "0")</f>
        <v>0</v>
      </c>
    </row>
    <row r="29" spans="1:10" s="50" customFormat="1" ht="15" customHeight="1" x14ac:dyDescent="0.25">
      <c r="A29" s="77" t="s">
        <v>42</v>
      </c>
      <c r="B29" s="78" t="s">
        <v>43</v>
      </c>
      <c r="C29" s="79"/>
      <c r="D29" s="63">
        <v>0</v>
      </c>
      <c r="E29" s="68">
        <v>0</v>
      </c>
      <c r="F29" s="80">
        <v>136376.42000000001</v>
      </c>
      <c r="G29" s="73">
        <v>0</v>
      </c>
      <c r="H29" s="48">
        <f>SUM(E29:G29)</f>
        <v>136376.42000000001</v>
      </c>
      <c r="I29" s="49" t="str">
        <f>IFERROR(H29/D29*100, "0")</f>
        <v>0</v>
      </c>
      <c r="J29" s="50" t="s">
        <v>44</v>
      </c>
    </row>
    <row r="30" spans="1:10" s="50" customFormat="1" ht="15" customHeight="1" x14ac:dyDescent="0.25">
      <c r="A30" s="81">
        <v>3</v>
      </c>
      <c r="B30" s="72" t="s">
        <v>45</v>
      </c>
      <c r="C30" s="82"/>
      <c r="D30" s="69">
        <f>D31+D37+D38</f>
        <v>6880490.0899999999</v>
      </c>
      <c r="E30" s="70">
        <f>E31+E37+E38</f>
        <v>0</v>
      </c>
      <c r="F30" s="71">
        <f>F31+F37+F38</f>
        <v>1624153.38</v>
      </c>
      <c r="G30" s="71">
        <f>G31+G37</f>
        <v>0</v>
      </c>
      <c r="H30" s="48">
        <f>SUM(E30:G30)</f>
        <v>1624153.38</v>
      </c>
      <c r="I30" s="49">
        <f>IFERROR(H30/D30*100,"0")</f>
        <v>23.605199030233614</v>
      </c>
    </row>
    <row r="31" spans="1:10" s="50" customFormat="1" ht="15" customHeight="1" x14ac:dyDescent="0.25">
      <c r="A31" s="81" t="s">
        <v>46</v>
      </c>
      <c r="B31" s="52" t="s">
        <v>47</v>
      </c>
      <c r="C31" s="53"/>
      <c r="D31" s="69">
        <f>SUM(D32:D36)</f>
        <v>6880490.0899999999</v>
      </c>
      <c r="E31" s="70">
        <f>SUM(E32:E35)</f>
        <v>0</v>
      </c>
      <c r="F31" s="71">
        <f>SUM(F32:F35)</f>
        <v>1624153.38</v>
      </c>
      <c r="G31" s="70">
        <f>SUM(G32:G35)</f>
        <v>0</v>
      </c>
      <c r="H31" s="48">
        <f>SUM(H32:H35)</f>
        <v>1624153.38</v>
      </c>
      <c r="I31" s="49">
        <f t="shared" ref="I31:I36" si="3">IFERROR(H31/D31*100,"0")</f>
        <v>23.605199030233614</v>
      </c>
    </row>
    <row r="32" spans="1:10" s="50" customFormat="1" ht="25.5" x14ac:dyDescent="0.25">
      <c r="A32" s="51" t="s">
        <v>48</v>
      </c>
      <c r="B32" s="72"/>
      <c r="C32" s="62" t="s">
        <v>49</v>
      </c>
      <c r="D32" s="63">
        <v>5880490.0899999999</v>
      </c>
      <c r="E32" s="68">
        <v>0</v>
      </c>
      <c r="F32" s="83">
        <f>2225681.15-1000000+45372.14</f>
        <v>1271053.2899999998</v>
      </c>
      <c r="G32" s="65">
        <v>0</v>
      </c>
      <c r="H32" s="48">
        <f t="shared" ref="H32:H34" si="4">SUM(E32:G32)</f>
        <v>1271053.2899999998</v>
      </c>
      <c r="I32" s="49">
        <f t="shared" si="3"/>
        <v>21.614750990933135</v>
      </c>
      <c r="J32" s="84" t="s">
        <v>50</v>
      </c>
    </row>
    <row r="33" spans="1:10" s="50" customFormat="1" ht="15" customHeight="1" x14ac:dyDescent="0.25">
      <c r="A33" s="51" t="s">
        <v>51</v>
      </c>
      <c r="B33" s="72"/>
      <c r="C33" s="62" t="s">
        <v>52</v>
      </c>
      <c r="D33" s="63">
        <v>0</v>
      </c>
      <c r="E33" s="68">
        <v>0</v>
      </c>
      <c r="F33" s="65">
        <v>353100.09</v>
      </c>
      <c r="G33" s="71">
        <v>0</v>
      </c>
      <c r="H33" s="48">
        <f t="shared" si="4"/>
        <v>353100.09</v>
      </c>
      <c r="I33" s="49" t="str">
        <f t="shared" si="3"/>
        <v>0</v>
      </c>
      <c r="J33" s="50" t="s">
        <v>53</v>
      </c>
    </row>
    <row r="34" spans="1:10" s="50" customFormat="1" ht="15" customHeight="1" x14ac:dyDescent="0.25">
      <c r="A34" s="51" t="s">
        <v>54</v>
      </c>
      <c r="B34" s="72"/>
      <c r="C34" s="62" t="s">
        <v>55</v>
      </c>
      <c r="D34" s="63">
        <v>0</v>
      </c>
      <c r="E34" s="70">
        <v>0</v>
      </c>
      <c r="F34" s="71">
        <v>0</v>
      </c>
      <c r="G34" s="71">
        <v>0</v>
      </c>
      <c r="H34" s="48">
        <f t="shared" si="4"/>
        <v>0</v>
      </c>
      <c r="I34" s="49" t="str">
        <f t="shared" si="3"/>
        <v>0</v>
      </c>
    </row>
    <row r="35" spans="1:10" s="50" customFormat="1" ht="15" customHeight="1" x14ac:dyDescent="0.25">
      <c r="A35" s="51" t="s">
        <v>56</v>
      </c>
      <c r="B35" s="72"/>
      <c r="C35" s="62" t="s">
        <v>57</v>
      </c>
      <c r="D35" s="63">
        <v>0</v>
      </c>
      <c r="E35" s="68">
        <v>0</v>
      </c>
      <c r="F35" s="65">
        <v>0</v>
      </c>
      <c r="G35" s="71">
        <v>0</v>
      </c>
      <c r="H35" s="48">
        <f>SUM(E35:G35)</f>
        <v>0</v>
      </c>
      <c r="I35" s="49" t="str">
        <f t="shared" si="3"/>
        <v>0</v>
      </c>
      <c r="J35" s="50" t="s">
        <v>58</v>
      </c>
    </row>
    <row r="36" spans="1:10" s="50" customFormat="1" ht="15" customHeight="1" x14ac:dyDescent="0.25">
      <c r="A36" s="77" t="s">
        <v>59</v>
      </c>
      <c r="B36" s="85"/>
      <c r="C36" s="86" t="s">
        <v>60</v>
      </c>
      <c r="D36" s="63">
        <v>1000000</v>
      </c>
      <c r="E36" s="68">
        <v>0</v>
      </c>
      <c r="F36" s="80">
        <v>1000000</v>
      </c>
      <c r="G36" s="73">
        <v>0</v>
      </c>
      <c r="H36" s="48">
        <f>SUM(E36:G36)</f>
        <v>1000000</v>
      </c>
      <c r="I36" s="49">
        <f t="shared" si="3"/>
        <v>100</v>
      </c>
    </row>
    <row r="37" spans="1:10" s="50" customFormat="1" ht="15" customHeight="1" x14ac:dyDescent="0.25">
      <c r="A37" s="81" t="s">
        <v>61</v>
      </c>
      <c r="B37" s="52" t="s">
        <v>62</v>
      </c>
      <c r="C37" s="53"/>
      <c r="D37" s="69">
        <v>0</v>
      </c>
      <c r="E37" s="68">
        <v>0</v>
      </c>
      <c r="F37" s="80">
        <v>0</v>
      </c>
      <c r="G37" s="80">
        <v>0</v>
      </c>
      <c r="H37" s="48">
        <f>SUM(E37:G37)</f>
        <v>0</v>
      </c>
      <c r="I37" s="49" t="str">
        <f>IFERROR(H37/D37*100,"0")</f>
        <v>0</v>
      </c>
    </row>
    <row r="38" spans="1:10" s="50" customFormat="1" ht="15" customHeight="1" x14ac:dyDescent="0.25">
      <c r="A38" s="87" t="s">
        <v>63</v>
      </c>
      <c r="B38" s="78" t="s">
        <v>64</v>
      </c>
      <c r="C38" s="79"/>
      <c r="D38" s="69"/>
      <c r="E38" s="70">
        <v>0</v>
      </c>
      <c r="F38" s="80"/>
      <c r="G38" s="80">
        <v>0</v>
      </c>
      <c r="H38" s="48">
        <f>SUM(E38:G38)</f>
        <v>0</v>
      </c>
      <c r="I38" s="49" t="str">
        <f>IFERROR(H38/D38*100,"0")</f>
        <v>0</v>
      </c>
      <c r="J38" s="88"/>
    </row>
    <row r="39" spans="1:10" s="50" customFormat="1" ht="14.1" customHeight="1" x14ac:dyDescent="0.25">
      <c r="A39" s="89"/>
      <c r="B39" s="90"/>
      <c r="C39" s="91"/>
      <c r="D39" s="92"/>
      <c r="E39" s="92"/>
      <c r="F39" s="93"/>
      <c r="G39" s="93"/>
      <c r="H39" s="93"/>
      <c r="I39" s="94"/>
    </row>
    <row r="40" spans="1:10" s="50" customFormat="1" ht="16.5" customHeight="1" x14ac:dyDescent="0.2">
      <c r="A40" s="32" t="s">
        <v>65</v>
      </c>
      <c r="B40" s="90"/>
      <c r="C40" s="90"/>
      <c r="D40" s="92"/>
      <c r="E40" s="92"/>
      <c r="F40" s="95"/>
      <c r="G40" s="95"/>
      <c r="H40" s="95"/>
      <c r="I40" s="96"/>
    </row>
    <row r="41" spans="1:10" ht="14.1" customHeight="1" x14ac:dyDescent="0.2">
      <c r="B41" s="7"/>
      <c r="C41" s="7"/>
      <c r="D41" s="97"/>
      <c r="E41" s="97"/>
      <c r="F41" s="3"/>
      <c r="G41" s="98"/>
      <c r="H41" s="2"/>
      <c r="I41" s="99"/>
      <c r="J41" s="5"/>
    </row>
    <row r="42" spans="1:10" s="41" customFormat="1" ht="27" customHeight="1" x14ac:dyDescent="0.2">
      <c r="A42" s="1"/>
      <c r="B42" s="100" t="s">
        <v>66</v>
      </c>
      <c r="C42" s="101"/>
      <c r="D42" s="102" t="s">
        <v>67</v>
      </c>
      <c r="E42" s="37" t="s">
        <v>12</v>
      </c>
      <c r="F42" s="38" t="s">
        <v>13</v>
      </c>
      <c r="G42" s="37" t="s">
        <v>14</v>
      </c>
      <c r="H42" s="39" t="s">
        <v>15</v>
      </c>
      <c r="I42" s="103" t="s">
        <v>16</v>
      </c>
      <c r="J42" s="104">
        <f>D43-D55</f>
        <v>0</v>
      </c>
    </row>
    <row r="43" spans="1:10" s="50" customFormat="1" ht="15" customHeight="1" x14ac:dyDescent="0.25">
      <c r="A43" s="105" t="s">
        <v>68</v>
      </c>
      <c r="B43" s="43" t="s">
        <v>69</v>
      </c>
      <c r="C43" s="44"/>
      <c r="D43" s="69">
        <f>D44+D45+D50</f>
        <v>30101716.689999998</v>
      </c>
      <c r="E43" s="106">
        <f>E44+E45+E50</f>
        <v>0</v>
      </c>
      <c r="F43" s="106">
        <f>F44+F45+F50</f>
        <v>10099858.57</v>
      </c>
      <c r="G43" s="106">
        <f>G44+G45+G50</f>
        <v>0</v>
      </c>
      <c r="H43" s="48">
        <f t="shared" ref="H43:H50" si="5">SUM(E43:G43)</f>
        <v>10099858.57</v>
      </c>
      <c r="I43" s="49">
        <f>H43/D43*100</f>
        <v>33.552433816358537</v>
      </c>
      <c r="J43" s="84">
        <v>10099858.57</v>
      </c>
    </row>
    <row r="44" spans="1:10" s="50" customFormat="1" ht="12.75" customHeight="1" x14ac:dyDescent="0.25">
      <c r="A44" s="105" t="s">
        <v>70</v>
      </c>
      <c r="B44" s="52" t="s">
        <v>71</v>
      </c>
      <c r="C44" s="53"/>
      <c r="D44" s="107">
        <v>15345000</v>
      </c>
      <c r="E44" s="108">
        <f>'PrevistoxReal CG '!E44</f>
        <v>0</v>
      </c>
      <c r="F44" s="108">
        <f>'PrevistoxReal CG '!F44+'PrevistoxReal MRSP'!F43</f>
        <v>5719582.3300000001</v>
      </c>
      <c r="G44" s="108">
        <f>'PrevistoxReal CG '!G44</f>
        <v>0</v>
      </c>
      <c r="H44" s="48">
        <f t="shared" si="5"/>
        <v>5719582.3300000001</v>
      </c>
      <c r="I44" s="49">
        <f>H44/D44*100</f>
        <v>37.273263799283157</v>
      </c>
    </row>
    <row r="45" spans="1:10" s="50" customFormat="1" x14ac:dyDescent="0.25">
      <c r="A45" s="105" t="s">
        <v>72</v>
      </c>
      <c r="B45" s="52" t="s">
        <v>73</v>
      </c>
      <c r="C45" s="53"/>
      <c r="D45" s="107">
        <f>SUM(D46:D49)</f>
        <v>14728716.689999999</v>
      </c>
      <c r="E45" s="108">
        <f>SUM(E46:E49)</f>
        <v>0</v>
      </c>
      <c r="F45" s="73">
        <f>SUM(F46:F49)</f>
        <v>4337476.2</v>
      </c>
      <c r="G45" s="73">
        <f>SUM(G46:G49)</f>
        <v>0</v>
      </c>
      <c r="H45" s="48">
        <f t="shared" si="5"/>
        <v>4337476.2</v>
      </c>
      <c r="I45" s="49"/>
    </row>
    <row r="46" spans="1:10" s="115" customFormat="1" ht="25.5" customHeight="1" x14ac:dyDescent="0.25">
      <c r="A46" s="109" t="s">
        <v>74</v>
      </c>
      <c r="B46" s="110"/>
      <c r="C46" s="111" t="s">
        <v>49</v>
      </c>
      <c r="D46" s="67">
        <v>6852490.0899999999</v>
      </c>
      <c r="E46" s="70">
        <f>'PrevistoxReal CG '!E32</f>
        <v>0</v>
      </c>
      <c r="F46" s="112">
        <f>'PrevistoxReal CG '!F46</f>
        <v>1183332.5200000003</v>
      </c>
      <c r="G46" s="113">
        <f>'PrevistoxReal CG '!G46</f>
        <v>0</v>
      </c>
      <c r="H46" s="48">
        <f t="shared" si="5"/>
        <v>1183332.5200000003</v>
      </c>
      <c r="I46" s="49">
        <f>H46/D46*100</f>
        <v>17.268649855136093</v>
      </c>
      <c r="J46" s="114"/>
    </row>
    <row r="47" spans="1:10" s="115" customFormat="1" ht="12.75" customHeight="1" x14ac:dyDescent="0.25">
      <c r="A47" s="109" t="s">
        <v>75</v>
      </c>
      <c r="B47" s="116"/>
      <c r="C47" s="111" t="s">
        <v>52</v>
      </c>
      <c r="D47" s="67">
        <v>7876226.5999999996</v>
      </c>
      <c r="E47" s="117">
        <v>0</v>
      </c>
      <c r="F47" s="112">
        <v>3154143.68</v>
      </c>
      <c r="G47" s="113">
        <v>0</v>
      </c>
      <c r="H47" s="48">
        <f t="shared" si="5"/>
        <v>3154143.68</v>
      </c>
      <c r="I47" s="49">
        <f>IFERROR(H47/D47*100,"0")</f>
        <v>40.046380585342739</v>
      </c>
    </row>
    <row r="48" spans="1:10" s="115" customFormat="1" ht="12.75" customHeight="1" x14ac:dyDescent="0.25">
      <c r="A48" s="109" t="s">
        <v>76</v>
      </c>
      <c r="B48" s="116"/>
      <c r="C48" s="111" t="s">
        <v>77</v>
      </c>
      <c r="D48" s="67">
        <v>0</v>
      </c>
      <c r="E48" s="117">
        <f>'PrevistoxReal CG '!E48</f>
        <v>0</v>
      </c>
      <c r="F48" s="112">
        <v>0</v>
      </c>
      <c r="G48" s="113">
        <f>'PrevistoxReal CG '!G48</f>
        <v>0</v>
      </c>
      <c r="H48" s="48">
        <f t="shared" si="5"/>
        <v>0</v>
      </c>
      <c r="I48" s="49" t="str">
        <f>IFERROR(H48/D48*100,"0")</f>
        <v>0</v>
      </c>
    </row>
    <row r="49" spans="1:10" s="115" customFormat="1" ht="12.75" customHeight="1" x14ac:dyDescent="0.25">
      <c r="A49" s="109" t="s">
        <v>78</v>
      </c>
      <c r="B49" s="116"/>
      <c r="C49" s="111" t="s">
        <v>57</v>
      </c>
      <c r="D49" s="67">
        <v>0</v>
      </c>
      <c r="E49" s="117">
        <f>'PrevistoxReal CG '!E49</f>
        <v>0</v>
      </c>
      <c r="F49" s="112">
        <v>0</v>
      </c>
      <c r="G49" s="113">
        <f>'PrevistoxReal CG '!G49</f>
        <v>0</v>
      </c>
      <c r="H49" s="48">
        <f t="shared" si="5"/>
        <v>0</v>
      </c>
      <c r="I49" s="49" t="str">
        <f>IFERROR(H49/D49*100,"0")</f>
        <v>0</v>
      </c>
    </row>
    <row r="50" spans="1:10" s="115" customFormat="1" x14ac:dyDescent="0.25">
      <c r="A50" s="118" t="s">
        <v>79</v>
      </c>
      <c r="B50" s="52" t="s">
        <v>80</v>
      </c>
      <c r="C50" s="53"/>
      <c r="D50" s="107">
        <v>28000</v>
      </c>
      <c r="E50" s="106">
        <f>'PrevistoxReal CG '!E50</f>
        <v>0</v>
      </c>
      <c r="F50" s="112">
        <f>'PrevistoxReal CG '!F50</f>
        <v>42800.04</v>
      </c>
      <c r="G50" s="113">
        <f>'PrevistoxReal CG '!G50</f>
        <v>0</v>
      </c>
      <c r="H50" s="48">
        <f t="shared" si="5"/>
        <v>42800.04</v>
      </c>
      <c r="I50" s="49">
        <f>H50/D50*100</f>
        <v>152.85728571428572</v>
      </c>
    </row>
    <row r="51" spans="1:10" s="121" customFormat="1" ht="15" customHeight="1" x14ac:dyDescent="0.25">
      <c r="A51" s="105" t="s">
        <v>81</v>
      </c>
      <c r="B51" s="43" t="s">
        <v>82</v>
      </c>
      <c r="C51" s="44"/>
      <c r="D51" s="107">
        <f>D52</f>
        <v>7876226.5999999996</v>
      </c>
      <c r="E51" s="108">
        <f>E52</f>
        <v>0</v>
      </c>
      <c r="F51" s="108">
        <f t="shared" ref="F51" si="6">F52</f>
        <v>0</v>
      </c>
      <c r="G51" s="113">
        <f>'PrevistoxReal CG '!G51</f>
        <v>0</v>
      </c>
      <c r="H51" s="119">
        <f>H52</f>
        <v>0</v>
      </c>
      <c r="I51" s="49">
        <f>H51/D51*100</f>
        <v>0</v>
      </c>
      <c r="J51" s="120"/>
    </row>
    <row r="52" spans="1:10" s="121" customFormat="1" x14ac:dyDescent="0.25">
      <c r="A52" s="118" t="s">
        <v>83</v>
      </c>
      <c r="B52" s="52" t="s">
        <v>84</v>
      </c>
      <c r="C52" s="53"/>
      <c r="D52" s="67">
        <v>7876226.5999999996</v>
      </c>
      <c r="E52" s="108">
        <f>E47</f>
        <v>0</v>
      </c>
      <c r="F52" s="112">
        <v>0</v>
      </c>
      <c r="G52" s="113">
        <f>'PrevistoxReal CG '!G52</f>
        <v>0</v>
      </c>
      <c r="H52" s="119">
        <f>SUM(E52:G52)</f>
        <v>0</v>
      </c>
      <c r="I52" s="49">
        <f>H52/D52*100</f>
        <v>0</v>
      </c>
    </row>
    <row r="53" spans="1:10" s="50" customFormat="1" ht="8.1" customHeight="1" x14ac:dyDescent="0.2">
      <c r="A53" s="1"/>
      <c r="B53" s="122"/>
      <c r="C53" s="122"/>
      <c r="D53" s="123"/>
      <c r="E53" s="123"/>
      <c r="F53" s="95"/>
      <c r="G53" s="95"/>
      <c r="H53" s="93"/>
      <c r="I53" s="94"/>
    </row>
    <row r="54" spans="1:10" s="41" customFormat="1" ht="27" customHeight="1" x14ac:dyDescent="0.2">
      <c r="A54" s="1"/>
      <c r="B54" s="124" t="s">
        <v>85</v>
      </c>
      <c r="C54" s="125"/>
      <c r="D54" s="102" t="s">
        <v>67</v>
      </c>
      <c r="E54" s="37" t="s">
        <v>12</v>
      </c>
      <c r="F54" s="38" t="s">
        <v>13</v>
      </c>
      <c r="G54" s="37" t="s">
        <v>14</v>
      </c>
      <c r="H54" s="39" t="s">
        <v>15</v>
      </c>
      <c r="I54" s="103" t="s">
        <v>16</v>
      </c>
    </row>
    <row r="55" spans="1:10" s="50" customFormat="1" ht="18" customHeight="1" x14ac:dyDescent="0.25">
      <c r="A55" s="42" t="s">
        <v>86</v>
      </c>
      <c r="B55" s="43" t="s">
        <v>87</v>
      </c>
      <c r="C55" s="44"/>
      <c r="D55" s="126">
        <f>D56+D153</f>
        <v>30101716.690000005</v>
      </c>
      <c r="E55" s="127">
        <f>E56+E153</f>
        <v>0</v>
      </c>
      <c r="F55" s="128">
        <f>F56+F153</f>
        <v>10099858.57</v>
      </c>
      <c r="G55" s="129">
        <f>G56+G153</f>
        <v>0</v>
      </c>
      <c r="H55" s="130">
        <f>H56+H153</f>
        <v>10099858.57</v>
      </c>
      <c r="I55" s="131">
        <f>H55/D55*100</f>
        <v>33.55243381635853</v>
      </c>
      <c r="J55" s="84"/>
    </row>
    <row r="56" spans="1:10" s="50" customFormat="1" ht="18" customHeight="1" x14ac:dyDescent="0.25">
      <c r="A56" s="42" t="s">
        <v>88</v>
      </c>
      <c r="B56" s="52" t="s">
        <v>89</v>
      </c>
      <c r="C56" s="53"/>
      <c r="D56" s="126">
        <f>D57+D70+D79+D96+D103+D146</f>
        <v>30101716.690000005</v>
      </c>
      <c r="E56" s="127">
        <f>E57+E70+E79+E96+E103+E146</f>
        <v>0</v>
      </c>
      <c r="F56" s="128">
        <f>F57+F70+F79+F96+F103+F146</f>
        <v>9619955.1600000001</v>
      </c>
      <c r="G56" s="129">
        <f>G57+G70+G79+G96+G103+G146</f>
        <v>0</v>
      </c>
      <c r="H56" s="130">
        <f>H57+H70+H79+H96+H103+H146</f>
        <v>9619955.1600000001</v>
      </c>
      <c r="I56" s="131">
        <f>H56/D56*100</f>
        <v>31.9581612539587</v>
      </c>
      <c r="J56" s="84"/>
    </row>
    <row r="57" spans="1:10" s="50" customFormat="1" ht="12.75" customHeight="1" x14ac:dyDescent="0.25">
      <c r="A57" s="42" t="s">
        <v>90</v>
      </c>
      <c r="B57" s="132"/>
      <c r="C57" s="133" t="s">
        <v>91</v>
      </c>
      <c r="D57" s="57">
        <f>D58+D61+D64+D67</f>
        <v>15120479.520000001</v>
      </c>
      <c r="E57" s="134">
        <f>E58+E61+E64+E67</f>
        <v>0</v>
      </c>
      <c r="F57" s="135">
        <f t="shared" ref="F57:G57" si="7">F58+F61+F64+F67</f>
        <v>4891065.2599999988</v>
      </c>
      <c r="G57" s="136">
        <f t="shared" si="7"/>
        <v>0</v>
      </c>
      <c r="H57" s="134">
        <f>H58+H61+H64+H67</f>
        <v>4891065.2599999988</v>
      </c>
      <c r="I57" s="131">
        <f>H57/D57*100</f>
        <v>32.347289340463973</v>
      </c>
      <c r="J57" s="137"/>
    </row>
    <row r="58" spans="1:10" s="50" customFormat="1" x14ac:dyDescent="0.25">
      <c r="A58" s="138" t="s">
        <v>92</v>
      </c>
      <c r="B58" s="116"/>
      <c r="C58" s="139" t="s">
        <v>93</v>
      </c>
      <c r="D58" s="57">
        <f>D59+D60</f>
        <v>975125.84000000008</v>
      </c>
      <c r="E58" s="128">
        <f>SUM(E59:E60)</f>
        <v>0</v>
      </c>
      <c r="F58" s="128">
        <f t="shared" ref="F58:G58" si="8">SUM(F59:F60)</f>
        <v>319751.96000000002</v>
      </c>
      <c r="G58" s="128">
        <f t="shared" si="8"/>
        <v>0</v>
      </c>
      <c r="H58" s="140">
        <f>SUM(H59:H60)</f>
        <v>319751.96000000002</v>
      </c>
      <c r="I58" s="49">
        <f t="shared" ref="I58:I66" si="9">H58/D58*100</f>
        <v>32.790840616017313</v>
      </c>
    </row>
    <row r="59" spans="1:10" s="50" customFormat="1" x14ac:dyDescent="0.25">
      <c r="A59" s="138" t="s">
        <v>94</v>
      </c>
      <c r="B59" s="141"/>
      <c r="C59" s="142" t="s">
        <v>95</v>
      </c>
      <c r="D59" s="66">
        <v>313527.15999999997</v>
      </c>
      <c r="E59" s="117">
        <f>'PrevistoxReal CG '!E59</f>
        <v>0</v>
      </c>
      <c r="F59" s="112">
        <f>'PrevistoxReal CG '!F59</f>
        <v>110652.82</v>
      </c>
      <c r="G59" s="113">
        <f>'PrevistoxReal CG '!G59</f>
        <v>0</v>
      </c>
      <c r="H59" s="143">
        <f>SUM(E59:G59)</f>
        <v>110652.82</v>
      </c>
      <c r="I59" s="49">
        <f t="shared" si="9"/>
        <v>35.292897750867901</v>
      </c>
    </row>
    <row r="60" spans="1:10" s="50" customFormat="1" x14ac:dyDescent="0.25">
      <c r="A60" s="138" t="s">
        <v>96</v>
      </c>
      <c r="B60" s="141"/>
      <c r="C60" s="142" t="s">
        <v>97</v>
      </c>
      <c r="D60" s="66">
        <v>661598.68000000005</v>
      </c>
      <c r="E60" s="117">
        <f>'PrevistoxReal CG '!E60</f>
        <v>0</v>
      </c>
      <c r="F60" s="112">
        <f>'PrevistoxReal CG '!F60</f>
        <v>209099.14</v>
      </c>
      <c r="G60" s="113">
        <f>'PrevistoxReal CG '!G60</f>
        <v>0</v>
      </c>
      <c r="H60" s="143">
        <f>SUM(E60:G60)</f>
        <v>209099.14</v>
      </c>
      <c r="I60" s="49">
        <f t="shared" si="9"/>
        <v>31.605132585814712</v>
      </c>
    </row>
    <row r="61" spans="1:10" s="50" customFormat="1" ht="12.75" customHeight="1" x14ac:dyDescent="0.25">
      <c r="A61" s="138" t="s">
        <v>98</v>
      </c>
      <c r="B61" s="116"/>
      <c r="C61" s="139" t="s">
        <v>99</v>
      </c>
      <c r="D61" s="57">
        <f>D62+D63</f>
        <v>13822430.32</v>
      </c>
      <c r="E61" s="128">
        <f>E62+E63</f>
        <v>0</v>
      </c>
      <c r="F61" s="128">
        <f t="shared" ref="F61:G61" si="10">F62+F63</f>
        <v>4418482.7899999991</v>
      </c>
      <c r="G61" s="128">
        <f t="shared" si="10"/>
        <v>0</v>
      </c>
      <c r="H61" s="140">
        <f>SUM(H62:H63)</f>
        <v>4418482.7899999991</v>
      </c>
      <c r="I61" s="49">
        <f t="shared" si="9"/>
        <v>31.966034103328354</v>
      </c>
      <c r="J61" s="84"/>
    </row>
    <row r="62" spans="1:10" s="50" customFormat="1" x14ac:dyDescent="0.25">
      <c r="A62" s="138" t="s">
        <v>100</v>
      </c>
      <c r="B62" s="141"/>
      <c r="C62" s="142" t="s">
        <v>95</v>
      </c>
      <c r="D62" s="66">
        <v>2287965.7400000002</v>
      </c>
      <c r="E62" s="117">
        <f>'PrevistoxReal CG '!E62</f>
        <v>0</v>
      </c>
      <c r="F62" s="112">
        <f>'PrevistoxReal CG '!F62</f>
        <v>749070.37</v>
      </c>
      <c r="G62" s="113">
        <f>'PrevistoxReal CG '!G62</f>
        <v>0</v>
      </c>
      <c r="H62" s="143">
        <f>SUM(E62:G62)</f>
        <v>749070.37</v>
      </c>
      <c r="I62" s="49">
        <f t="shared" si="9"/>
        <v>32.739579833044175</v>
      </c>
    </row>
    <row r="63" spans="1:10" s="50" customFormat="1" x14ac:dyDescent="0.25">
      <c r="A63" s="138" t="s">
        <v>101</v>
      </c>
      <c r="B63" s="141"/>
      <c r="C63" s="142" t="s">
        <v>97</v>
      </c>
      <c r="D63" s="66">
        <v>11534464.58</v>
      </c>
      <c r="E63" s="117">
        <f>'PrevistoxReal CG '!E63</f>
        <v>0</v>
      </c>
      <c r="F63" s="112">
        <v>3669412.4199999995</v>
      </c>
      <c r="G63" s="113">
        <f>'PrevistoxReal CG '!G63</f>
        <v>0</v>
      </c>
      <c r="H63" s="143">
        <f>SUM(E63:G63)</f>
        <v>3669412.4199999995</v>
      </c>
      <c r="I63" s="49">
        <f t="shared" si="9"/>
        <v>31.812594286886263</v>
      </c>
    </row>
    <row r="64" spans="1:10" s="50" customFormat="1" ht="12.75" customHeight="1" x14ac:dyDescent="0.25">
      <c r="A64" s="138" t="s">
        <v>102</v>
      </c>
      <c r="B64" s="116"/>
      <c r="C64" s="139" t="s">
        <v>103</v>
      </c>
      <c r="D64" s="57">
        <f>D65+D66</f>
        <v>210630.96</v>
      </c>
      <c r="E64" s="128">
        <f t="shared" ref="E64:G64" si="11">SUM(E65:E66)</f>
        <v>0</v>
      </c>
      <c r="F64" s="128">
        <f t="shared" si="11"/>
        <v>133117.72</v>
      </c>
      <c r="G64" s="128">
        <f t="shared" si="11"/>
        <v>0</v>
      </c>
      <c r="H64" s="140">
        <f>SUM(H65:H66)</f>
        <v>133117.72</v>
      </c>
      <c r="I64" s="49">
        <f t="shared" si="9"/>
        <v>63.199503055011476</v>
      </c>
    </row>
    <row r="65" spans="1:10" s="50" customFormat="1" x14ac:dyDescent="0.25">
      <c r="A65" s="138" t="s">
        <v>104</v>
      </c>
      <c r="B65" s="141"/>
      <c r="C65" s="142" t="s">
        <v>95</v>
      </c>
      <c r="D65" s="66">
        <v>13973.72</v>
      </c>
      <c r="E65" s="117">
        <f>'PrevistoxReal CG '!E65</f>
        <v>0</v>
      </c>
      <c r="F65" s="112">
        <f>'PrevistoxReal CG '!F65</f>
        <v>623.33000000000004</v>
      </c>
      <c r="G65" s="113">
        <f>'PrevistoxReal CG '!G65</f>
        <v>0</v>
      </c>
      <c r="H65" s="143">
        <f>SUM(E65:G65)</f>
        <v>623.33000000000004</v>
      </c>
      <c r="I65" s="49">
        <f t="shared" si="9"/>
        <v>4.4607305713868612</v>
      </c>
    </row>
    <row r="66" spans="1:10" s="50" customFormat="1" x14ac:dyDescent="0.25">
      <c r="A66" s="138" t="s">
        <v>105</v>
      </c>
      <c r="B66" s="141"/>
      <c r="C66" s="142" t="s">
        <v>97</v>
      </c>
      <c r="D66" s="66">
        <v>196657.24</v>
      </c>
      <c r="E66" s="117">
        <f>'PrevistoxReal CG '!E66</f>
        <v>0</v>
      </c>
      <c r="F66" s="112">
        <f>'PrevistoxReal CG '!F66+'PrevistoxReal MRSP'!F66</f>
        <v>132494.39000000001</v>
      </c>
      <c r="G66" s="113">
        <f>'PrevistoxReal CG '!G66</f>
        <v>0</v>
      </c>
      <c r="H66" s="143">
        <f>SUM(E66:G66)</f>
        <v>132494.39000000001</v>
      </c>
      <c r="I66" s="49">
        <f t="shared" si="9"/>
        <v>67.373258162272592</v>
      </c>
    </row>
    <row r="67" spans="1:10" s="50" customFormat="1" ht="12.75" customHeight="1" x14ac:dyDescent="0.25">
      <c r="A67" s="138" t="s">
        <v>106</v>
      </c>
      <c r="B67" s="116"/>
      <c r="C67" s="139" t="s">
        <v>107</v>
      </c>
      <c r="D67" s="57">
        <f>D68+D69</f>
        <v>112292.4</v>
      </c>
      <c r="E67" s="128">
        <f t="shared" ref="E67:G67" si="12">SUM(E68:E69)</f>
        <v>0</v>
      </c>
      <c r="F67" s="128">
        <f t="shared" si="12"/>
        <v>19712.79</v>
      </c>
      <c r="G67" s="128">
        <f t="shared" si="12"/>
        <v>0</v>
      </c>
      <c r="H67" s="140">
        <f>SUM(H68:H69)</f>
        <v>19712.79</v>
      </c>
      <c r="I67" s="49">
        <f>IFERROR(H67/D67*100,"0")</f>
        <v>17.554874595253107</v>
      </c>
    </row>
    <row r="68" spans="1:10" s="50" customFormat="1" x14ac:dyDescent="0.25">
      <c r="A68" s="138" t="s">
        <v>108</v>
      </c>
      <c r="B68" s="141"/>
      <c r="C68" s="142" t="s">
        <v>95</v>
      </c>
      <c r="D68" s="66">
        <v>25086.6</v>
      </c>
      <c r="E68" s="117">
        <f>'PrevistoxReal CG '!E68</f>
        <v>0</v>
      </c>
      <c r="F68" s="112">
        <f>'PrevistoxReal CG '!F68</f>
        <v>4860.7199999999993</v>
      </c>
      <c r="G68" s="113">
        <f>'PrevistoxReal CG '!G68</f>
        <v>0</v>
      </c>
      <c r="H68" s="143">
        <f>SUM(E68:G68)</f>
        <v>4860.7199999999993</v>
      </c>
      <c r="I68" s="49">
        <f>IFERROR(H68/D68*100,"0")</f>
        <v>19.375762359187775</v>
      </c>
    </row>
    <row r="69" spans="1:10" s="50" customFormat="1" x14ac:dyDescent="0.25">
      <c r="A69" s="138" t="s">
        <v>109</v>
      </c>
      <c r="B69" s="141"/>
      <c r="C69" s="142" t="s">
        <v>97</v>
      </c>
      <c r="D69" s="66">
        <v>87205.8</v>
      </c>
      <c r="E69" s="117">
        <f>'PrevistoxReal CG '!E69</f>
        <v>0</v>
      </c>
      <c r="F69" s="112">
        <f>'PrevistoxReal CG '!F69</f>
        <v>14852.07</v>
      </c>
      <c r="G69" s="113">
        <f>'PrevistoxReal CG '!G69</f>
        <v>0</v>
      </c>
      <c r="H69" s="143">
        <f>SUM(E69:G69)</f>
        <v>14852.07</v>
      </c>
      <c r="I69" s="49">
        <f>IFERROR(H69/D69*100,"0")</f>
        <v>17.031057567271901</v>
      </c>
    </row>
    <row r="70" spans="1:10" s="50" customFormat="1" ht="28.5" customHeight="1" x14ac:dyDescent="0.25">
      <c r="A70" s="42" t="s">
        <v>110</v>
      </c>
      <c r="B70" s="132"/>
      <c r="C70" s="133" t="s">
        <v>111</v>
      </c>
      <c r="D70" s="57">
        <f t="shared" ref="D70:F70" si="13">SUM(D71:D78)</f>
        <v>4491850.1500000004</v>
      </c>
      <c r="E70" s="128">
        <f>SUM(E71:E78)</f>
        <v>0</v>
      </c>
      <c r="F70" s="128">
        <f t="shared" si="13"/>
        <v>1276035.2000000002</v>
      </c>
      <c r="G70" s="128">
        <f>SUM(G71:G78)</f>
        <v>0</v>
      </c>
      <c r="H70" s="140">
        <f>SUM(H71:H78)</f>
        <v>1276035.2000000002</v>
      </c>
      <c r="I70" s="49">
        <f t="shared" ref="I70:I77" si="14">H70/D70*100</f>
        <v>28.407786488603143</v>
      </c>
      <c r="J70" s="84"/>
    </row>
    <row r="71" spans="1:10" s="50" customFormat="1" x14ac:dyDescent="0.25">
      <c r="A71" s="138" t="s">
        <v>112</v>
      </c>
      <c r="B71" s="141"/>
      <c r="C71" s="111" t="s">
        <v>113</v>
      </c>
      <c r="D71" s="67">
        <v>823332.24</v>
      </c>
      <c r="E71" s="117">
        <f>'PrevistoxReal CG '!E71</f>
        <v>0</v>
      </c>
      <c r="F71" s="112">
        <f>'PrevistoxReal CG '!F71</f>
        <v>266337.79000000004</v>
      </c>
      <c r="G71" s="113">
        <f>'PrevistoxReal CG '!G71</f>
        <v>0</v>
      </c>
      <c r="H71" s="143">
        <f t="shared" ref="H71:H78" si="15">SUM(E71:G71)</f>
        <v>266337.79000000004</v>
      </c>
      <c r="I71" s="49">
        <f t="shared" si="14"/>
        <v>32.348762390259374</v>
      </c>
    </row>
    <row r="72" spans="1:10" s="50" customFormat="1" ht="12.75" customHeight="1" x14ac:dyDescent="0.25">
      <c r="A72" s="138" t="s">
        <v>114</v>
      </c>
      <c r="B72" s="141"/>
      <c r="C72" s="111" t="s">
        <v>115</v>
      </c>
      <c r="D72" s="67">
        <v>2554804.91</v>
      </c>
      <c r="E72" s="117">
        <f>'PrevistoxReal CG '!E72</f>
        <v>0</v>
      </c>
      <c r="F72" s="112">
        <f>'PrevistoxReal CG '!F72</f>
        <v>815209.6</v>
      </c>
      <c r="G72" s="113">
        <f>'PrevistoxReal CG '!G72</f>
        <v>0</v>
      </c>
      <c r="H72" s="143">
        <f t="shared" si="15"/>
        <v>815209.6</v>
      </c>
      <c r="I72" s="49">
        <f t="shared" si="14"/>
        <v>31.908878709646753</v>
      </c>
    </row>
    <row r="73" spans="1:10" s="50" customFormat="1" x14ac:dyDescent="0.25">
      <c r="A73" s="138" t="s">
        <v>116</v>
      </c>
      <c r="B73" s="141"/>
      <c r="C73" s="111" t="s">
        <v>117</v>
      </c>
      <c r="D73" s="67">
        <v>100026</v>
      </c>
      <c r="E73" s="117">
        <f>'PrevistoxReal CG '!E73</f>
        <v>0</v>
      </c>
      <c r="F73" s="112">
        <f>'PrevistoxReal CG '!F73</f>
        <v>32343.120000000003</v>
      </c>
      <c r="G73" s="113">
        <f>'PrevistoxReal CG '!G73</f>
        <v>0</v>
      </c>
      <c r="H73" s="143">
        <f t="shared" si="15"/>
        <v>32343.120000000003</v>
      </c>
      <c r="I73" s="49">
        <f t="shared" si="14"/>
        <v>32.334712974626598</v>
      </c>
    </row>
    <row r="74" spans="1:10" s="50" customFormat="1" ht="12.75" customHeight="1" x14ac:dyDescent="0.25">
      <c r="A74" s="138" t="s">
        <v>118</v>
      </c>
      <c r="B74" s="141"/>
      <c r="C74" s="111" t="s">
        <v>119</v>
      </c>
      <c r="D74" s="67">
        <v>336140</v>
      </c>
      <c r="E74" s="117">
        <f>'PrevistoxReal CG '!E74</f>
        <v>0</v>
      </c>
      <c r="F74" s="112">
        <f>'PrevistoxReal CG '!F74</f>
        <v>74646.009999999995</v>
      </c>
      <c r="G74" s="113">
        <f>'PrevistoxReal CG '!G74</f>
        <v>0</v>
      </c>
      <c r="H74" s="143">
        <f t="shared" si="15"/>
        <v>74646.009999999995</v>
      </c>
      <c r="I74" s="49">
        <f t="shared" si="14"/>
        <v>22.206821562444219</v>
      </c>
    </row>
    <row r="75" spans="1:10" s="145" customFormat="1" ht="12.75" customHeight="1" x14ac:dyDescent="0.25">
      <c r="A75" s="144" t="s">
        <v>120</v>
      </c>
      <c r="B75" s="61"/>
      <c r="C75" s="62" t="s">
        <v>121</v>
      </c>
      <c r="D75" s="67">
        <v>507801</v>
      </c>
      <c r="E75" s="117">
        <f>'PrevistoxReal CG '!E75</f>
        <v>0</v>
      </c>
      <c r="F75" s="112">
        <v>81550.28</v>
      </c>
      <c r="G75" s="113">
        <f>'PrevistoxReal CG '!G75</f>
        <v>0</v>
      </c>
      <c r="H75" s="143">
        <f t="shared" si="15"/>
        <v>81550.28</v>
      </c>
      <c r="I75" s="49">
        <f t="shared" si="14"/>
        <v>16.059495747349846</v>
      </c>
    </row>
    <row r="76" spans="1:10" s="145" customFormat="1" x14ac:dyDescent="0.25">
      <c r="A76" s="144" t="s">
        <v>122</v>
      </c>
      <c r="B76" s="61"/>
      <c r="C76" s="62" t="s">
        <v>123</v>
      </c>
      <c r="D76" s="67">
        <v>39000</v>
      </c>
      <c r="E76" s="117">
        <f>'PrevistoxReal CG '!E76</f>
        <v>0</v>
      </c>
      <c r="F76" s="112">
        <f>'PrevistoxReal CG '!F76</f>
        <v>0</v>
      </c>
      <c r="G76" s="113">
        <f>'PrevistoxReal CG '!G76</f>
        <v>0</v>
      </c>
      <c r="H76" s="143">
        <f t="shared" si="15"/>
        <v>0</v>
      </c>
      <c r="I76" s="49">
        <f>IFERROR(H76/D76*100,"0")</f>
        <v>0</v>
      </c>
    </row>
    <row r="77" spans="1:10" s="145" customFormat="1" x14ac:dyDescent="0.25">
      <c r="A77" s="144" t="s">
        <v>124</v>
      </c>
      <c r="B77" s="61"/>
      <c r="C77" s="62" t="s">
        <v>125</v>
      </c>
      <c r="D77" s="67">
        <v>111825</v>
      </c>
      <c r="E77" s="117">
        <f>'PrevistoxReal CG '!E77</f>
        <v>0</v>
      </c>
      <c r="F77" s="112">
        <f>'PrevistoxReal CG '!F77</f>
        <v>0</v>
      </c>
      <c r="G77" s="113">
        <f>'PrevistoxReal CG '!G77</f>
        <v>0</v>
      </c>
      <c r="H77" s="143">
        <f t="shared" si="15"/>
        <v>0</v>
      </c>
      <c r="I77" s="49">
        <f t="shared" si="14"/>
        <v>0</v>
      </c>
    </row>
    <row r="78" spans="1:10" s="50" customFormat="1" ht="12.75" customHeight="1" x14ac:dyDescent="0.25">
      <c r="A78" s="138" t="s">
        <v>126</v>
      </c>
      <c r="B78" s="141"/>
      <c r="C78" s="111" t="s">
        <v>127</v>
      </c>
      <c r="D78" s="67">
        <v>18921</v>
      </c>
      <c r="E78" s="117">
        <f>'PrevistoxReal CG '!E78</f>
        <v>0</v>
      </c>
      <c r="F78" s="112">
        <f>'PrevistoxReal CG '!F78</f>
        <v>5948.4</v>
      </c>
      <c r="G78" s="113">
        <f>'PrevistoxReal CG '!G78</f>
        <v>0</v>
      </c>
      <c r="H78" s="143">
        <f t="shared" si="15"/>
        <v>5948.4</v>
      </c>
      <c r="I78" s="49">
        <f>IFERROR(H78/D78*100,"0")</f>
        <v>31.43808466782939</v>
      </c>
    </row>
    <row r="79" spans="1:10" s="50" customFormat="1" ht="18" customHeight="1" x14ac:dyDescent="0.25">
      <c r="A79" s="42" t="s">
        <v>128</v>
      </c>
      <c r="B79" s="132"/>
      <c r="C79" s="133" t="s">
        <v>129</v>
      </c>
      <c r="D79" s="57">
        <f>SUM(D80:D81)+SUM(D88:D95)</f>
        <v>2754868.12</v>
      </c>
      <c r="E79" s="106">
        <f>SUM(E80:E81)+SUM(E88:E95)</f>
        <v>0</v>
      </c>
      <c r="F79" s="106">
        <f>SUM(F80:F81)+SUM(F88:F95)</f>
        <v>741628.23</v>
      </c>
      <c r="G79" s="106">
        <f>SUM(G80:G81)+SUM(G88:G95)</f>
        <v>0</v>
      </c>
      <c r="H79" s="106">
        <f>SUM(H80:H81)+SUM(H88:H95)</f>
        <v>741628.23</v>
      </c>
      <c r="I79" s="49">
        <f>H79/D79*100</f>
        <v>26.9206436640604</v>
      </c>
      <c r="J79" s="84"/>
    </row>
    <row r="80" spans="1:10" s="50" customFormat="1" ht="12.75" customHeight="1" x14ac:dyDescent="0.25">
      <c r="A80" s="138" t="s">
        <v>130</v>
      </c>
      <c r="B80" s="141"/>
      <c r="C80" s="111" t="s">
        <v>131</v>
      </c>
      <c r="D80" s="66">
        <v>0</v>
      </c>
      <c r="E80" s="117">
        <f>'PrevistoxReal CG '!E80</f>
        <v>0</v>
      </c>
      <c r="F80" s="117">
        <f>'PrevistoxReal CG '!F80</f>
        <v>0</v>
      </c>
      <c r="G80" s="113">
        <f>'PrevistoxReal CG '!G80</f>
        <v>0</v>
      </c>
      <c r="H80" s="143">
        <f t="shared" ref="H80:H86" si="16">SUM(E80:G80)</f>
        <v>0</v>
      </c>
      <c r="I80" s="49" t="str">
        <f>IFERROR(H80/D80*100,"0")</f>
        <v>0</v>
      </c>
      <c r="J80" s="84"/>
    </row>
    <row r="81" spans="1:10" s="50" customFormat="1" x14ac:dyDescent="0.25">
      <c r="A81" s="138" t="s">
        <v>132</v>
      </c>
      <c r="B81" s="141"/>
      <c r="C81" s="146" t="s">
        <v>133</v>
      </c>
      <c r="D81" s="66">
        <f>SUM(D82:D87)</f>
        <v>1845945.1</v>
      </c>
      <c r="E81" s="117">
        <f>SUM(E82:E86)</f>
        <v>0</v>
      </c>
      <c r="F81" s="117">
        <f>SUM(F82:F86)</f>
        <v>537025.34</v>
      </c>
      <c r="G81" s="117">
        <v>0</v>
      </c>
      <c r="H81" s="143">
        <f t="shared" si="16"/>
        <v>537025.34</v>
      </c>
      <c r="I81" s="49">
        <f t="shared" ref="I81:I86" si="17">H81/D81*100</f>
        <v>29.092162058340737</v>
      </c>
    </row>
    <row r="82" spans="1:10" s="50" customFormat="1" x14ac:dyDescent="0.25">
      <c r="A82" s="138" t="s">
        <v>134</v>
      </c>
      <c r="B82" s="141"/>
      <c r="C82" s="142" t="s">
        <v>135</v>
      </c>
      <c r="D82" s="66">
        <v>274480.3</v>
      </c>
      <c r="E82" s="117">
        <f>'PrevistoxReal CG '!E82</f>
        <v>0</v>
      </c>
      <c r="F82" s="112">
        <f>'PrevistoxReal CG '!F82</f>
        <v>94719.28</v>
      </c>
      <c r="G82" s="113">
        <f>'PrevistoxReal CG '!G82</f>
        <v>0</v>
      </c>
      <c r="H82" s="143">
        <f t="shared" si="16"/>
        <v>94719.28</v>
      </c>
      <c r="I82" s="49">
        <f t="shared" si="17"/>
        <v>34.508589505330619</v>
      </c>
    </row>
    <row r="83" spans="1:10" s="50" customFormat="1" x14ac:dyDescent="0.25">
      <c r="A83" s="138" t="s">
        <v>136</v>
      </c>
      <c r="B83" s="141"/>
      <c r="C83" s="142" t="s">
        <v>137</v>
      </c>
      <c r="D83" s="66">
        <v>1398000</v>
      </c>
      <c r="E83" s="117">
        <f>'PrevistoxReal CG '!E83</f>
        <v>0</v>
      </c>
      <c r="F83" s="112">
        <f>'PrevistoxReal CG '!F83</f>
        <v>410769.79</v>
      </c>
      <c r="G83" s="113">
        <f>'PrevistoxReal CG '!G83</f>
        <v>0</v>
      </c>
      <c r="H83" s="143">
        <f t="shared" si="16"/>
        <v>410769.79</v>
      </c>
      <c r="I83" s="49">
        <f t="shared" si="17"/>
        <v>29.382674535050068</v>
      </c>
    </row>
    <row r="84" spans="1:10" s="50" customFormat="1" x14ac:dyDescent="0.25">
      <c r="A84" s="138" t="s">
        <v>138</v>
      </c>
      <c r="B84" s="141"/>
      <c r="C84" s="142" t="s">
        <v>139</v>
      </c>
      <c r="D84" s="66">
        <v>21000</v>
      </c>
      <c r="E84" s="117">
        <f>'PrevistoxReal CG '!E84</f>
        <v>0</v>
      </c>
      <c r="F84" s="112">
        <f>'PrevistoxReal CG '!F84</f>
        <v>3358.1800000000003</v>
      </c>
      <c r="G84" s="113">
        <f>'PrevistoxReal CG '!G84</f>
        <v>0</v>
      </c>
      <c r="H84" s="143">
        <f t="shared" si="16"/>
        <v>3358.1800000000003</v>
      </c>
      <c r="I84" s="49">
        <f t="shared" si="17"/>
        <v>15.991333333333335</v>
      </c>
    </row>
    <row r="85" spans="1:10" s="50" customFormat="1" x14ac:dyDescent="0.25">
      <c r="A85" s="138" t="s">
        <v>140</v>
      </c>
      <c r="B85" s="141"/>
      <c r="C85" s="142" t="s">
        <v>141</v>
      </c>
      <c r="D85" s="66">
        <v>121714.2</v>
      </c>
      <c r="E85" s="117">
        <f>'PrevistoxReal CG '!E85</f>
        <v>0</v>
      </c>
      <c r="F85" s="112">
        <f>'PrevistoxReal CG '!F85</f>
        <v>25555.23</v>
      </c>
      <c r="G85" s="113">
        <f>'PrevistoxReal CG '!G85</f>
        <v>0</v>
      </c>
      <c r="H85" s="143">
        <f t="shared" si="16"/>
        <v>25555.23</v>
      </c>
      <c r="I85" s="49">
        <f t="shared" si="17"/>
        <v>20.996095771898432</v>
      </c>
    </row>
    <row r="86" spans="1:10" s="50" customFormat="1" x14ac:dyDescent="0.25">
      <c r="A86" s="138" t="s">
        <v>142</v>
      </c>
      <c r="B86" s="141"/>
      <c r="C86" s="142" t="s">
        <v>143</v>
      </c>
      <c r="D86" s="66">
        <v>30750.6</v>
      </c>
      <c r="E86" s="117">
        <f>'PrevistoxReal CG '!E86</f>
        <v>0</v>
      </c>
      <c r="F86" s="112">
        <f>'PrevistoxReal CG '!F86</f>
        <v>2622.8599999999997</v>
      </c>
      <c r="G86" s="113">
        <f>'PrevistoxReal CG '!G86</f>
        <v>0</v>
      </c>
      <c r="H86" s="143">
        <f t="shared" si="16"/>
        <v>2622.8599999999997</v>
      </c>
      <c r="I86" s="49">
        <f t="shared" si="17"/>
        <v>8.5294595877803996</v>
      </c>
    </row>
    <row r="87" spans="1:10" s="50" customFormat="1" x14ac:dyDescent="0.25">
      <c r="A87" s="138" t="s">
        <v>144</v>
      </c>
      <c r="B87" s="141"/>
      <c r="C87" s="142" t="s">
        <v>145</v>
      </c>
      <c r="D87" s="66">
        <v>0</v>
      </c>
      <c r="E87" s="117">
        <f>'PrevistoxReal CG '!E87</f>
        <v>0</v>
      </c>
      <c r="F87" s="112">
        <f>'PrevistoxReal CG '!F87</f>
        <v>0</v>
      </c>
      <c r="G87" s="113">
        <f>'PrevistoxReal CG '!G87</f>
        <v>0</v>
      </c>
      <c r="H87" s="143"/>
      <c r="I87" s="49" t="str">
        <f>IFERROR(H87/D87*100,"0")</f>
        <v>0</v>
      </c>
    </row>
    <row r="88" spans="1:10" s="50" customFormat="1" ht="12.75" customHeight="1" x14ac:dyDescent="0.25">
      <c r="A88" s="138" t="s">
        <v>146</v>
      </c>
      <c r="B88" s="61"/>
      <c r="C88" s="62" t="s">
        <v>147</v>
      </c>
      <c r="D88" s="66">
        <v>64600</v>
      </c>
      <c r="E88" s="117">
        <f>'PrevistoxReal CG '!E88</f>
        <v>0</v>
      </c>
      <c r="F88" s="112">
        <f>'PrevistoxReal CG '!F88</f>
        <v>23215.61</v>
      </c>
      <c r="G88" s="113">
        <f>'PrevistoxReal CG '!G88</f>
        <v>0</v>
      </c>
      <c r="H88" s="143">
        <f t="shared" ref="H88:H93" si="18">SUM(E88:G88)</f>
        <v>23215.61</v>
      </c>
      <c r="I88" s="49">
        <f>IFERROR(H88/D88*100,"0")</f>
        <v>35.937476780185762</v>
      </c>
    </row>
    <row r="89" spans="1:10" s="145" customFormat="1" ht="12.75" customHeight="1" x14ac:dyDescent="0.25">
      <c r="A89" s="144" t="s">
        <v>148</v>
      </c>
      <c r="B89" s="61"/>
      <c r="C89" s="62" t="s">
        <v>149</v>
      </c>
      <c r="D89" s="66">
        <v>36000</v>
      </c>
      <c r="E89" s="117">
        <f>'PrevistoxReal CG '!E89</f>
        <v>0</v>
      </c>
      <c r="F89" s="112">
        <f>'PrevistoxReal CG '!F89</f>
        <v>6101.5300000000007</v>
      </c>
      <c r="G89" s="113">
        <f>'PrevistoxReal CG '!G89</f>
        <v>0</v>
      </c>
      <c r="H89" s="143">
        <f t="shared" si="18"/>
        <v>6101.5300000000007</v>
      </c>
      <c r="I89" s="49">
        <f>H89/D89*100</f>
        <v>16.948694444444445</v>
      </c>
    </row>
    <row r="90" spans="1:10" s="50" customFormat="1" ht="12.75" customHeight="1" x14ac:dyDescent="0.25">
      <c r="A90" s="138" t="s">
        <v>150</v>
      </c>
      <c r="B90" s="61"/>
      <c r="C90" s="62" t="s">
        <v>151</v>
      </c>
      <c r="D90" s="66">
        <v>296523</v>
      </c>
      <c r="E90" s="117">
        <f>'PrevistoxReal CG '!E90</f>
        <v>0</v>
      </c>
      <c r="F90" s="112">
        <f>'PrevistoxReal CG '!F90</f>
        <v>121421.59999999999</v>
      </c>
      <c r="G90" s="113">
        <f>'PrevistoxReal CG '!G90</f>
        <v>0</v>
      </c>
      <c r="H90" s="143">
        <f t="shared" si="18"/>
        <v>121421.59999999999</v>
      </c>
      <c r="I90" s="49">
        <f>H90/D90*100</f>
        <v>40.948459310070376</v>
      </c>
    </row>
    <row r="91" spans="1:10" s="50" customFormat="1" ht="12.75" customHeight="1" x14ac:dyDescent="0.25">
      <c r="A91" s="144" t="s">
        <v>152</v>
      </c>
      <c r="B91" s="61"/>
      <c r="C91" s="62" t="s">
        <v>153</v>
      </c>
      <c r="D91" s="66">
        <v>19200</v>
      </c>
      <c r="E91" s="117">
        <f>'PrevistoxReal CG '!E91</f>
        <v>0</v>
      </c>
      <c r="F91" s="112">
        <v>33903.71</v>
      </c>
      <c r="G91" s="113">
        <f>'PrevistoxReal CG '!G91</f>
        <v>0</v>
      </c>
      <c r="H91" s="143">
        <f t="shared" si="18"/>
        <v>33903.71</v>
      </c>
      <c r="I91" s="49">
        <f>H91/D91*100</f>
        <v>176.58182291666665</v>
      </c>
      <c r="J91" s="50" t="s">
        <v>154</v>
      </c>
    </row>
    <row r="92" spans="1:10" s="50" customFormat="1" ht="12.75" customHeight="1" x14ac:dyDescent="0.25">
      <c r="A92" s="138" t="s">
        <v>155</v>
      </c>
      <c r="B92" s="141"/>
      <c r="C92" s="111" t="s">
        <v>156</v>
      </c>
      <c r="D92" s="66">
        <v>95600.02</v>
      </c>
      <c r="E92" s="117">
        <f>'PrevistoxReal CG '!E92</f>
        <v>0</v>
      </c>
      <c r="F92" s="112">
        <v>9703.4900000000016</v>
      </c>
      <c r="G92" s="113">
        <f>'PrevistoxReal CG '!G92</f>
        <v>0</v>
      </c>
      <c r="H92" s="143">
        <f t="shared" si="18"/>
        <v>9703.4900000000016</v>
      </c>
      <c r="I92" s="49">
        <f>H92/D92*100</f>
        <v>10.150092018809202</v>
      </c>
    </row>
    <row r="93" spans="1:10" s="50" customFormat="1" ht="12.75" customHeight="1" x14ac:dyDescent="0.25">
      <c r="A93" s="138" t="s">
        <v>157</v>
      </c>
      <c r="B93" s="141"/>
      <c r="C93" s="111" t="s">
        <v>158</v>
      </c>
      <c r="D93" s="66">
        <v>75000</v>
      </c>
      <c r="E93" s="117">
        <f>'PrevistoxReal CG '!E93</f>
        <v>0</v>
      </c>
      <c r="F93" s="112">
        <f>'PrevistoxReal CG '!F93</f>
        <v>10243</v>
      </c>
      <c r="G93" s="113">
        <f>'PrevistoxReal CG '!G93</f>
        <v>0</v>
      </c>
      <c r="H93" s="143">
        <f t="shared" si="18"/>
        <v>10243</v>
      </c>
      <c r="I93" s="49">
        <f>IFERROR(H93/D93*100,"0")</f>
        <v>13.657333333333332</v>
      </c>
    </row>
    <row r="94" spans="1:10" s="50" customFormat="1" ht="12.75" customHeight="1" x14ac:dyDescent="0.25">
      <c r="A94" s="138" t="s">
        <v>159</v>
      </c>
      <c r="B94" s="141"/>
      <c r="C94" s="111" t="s">
        <v>160</v>
      </c>
      <c r="D94" s="66">
        <v>0</v>
      </c>
      <c r="E94" s="117"/>
      <c r="F94" s="112">
        <f>'PrevistoxReal CG '!F94</f>
        <v>0</v>
      </c>
      <c r="G94" s="113">
        <f>'PrevistoxReal CG '!G94</f>
        <v>0</v>
      </c>
      <c r="H94" s="143"/>
      <c r="I94" s="49" t="str">
        <f>IFERROR(H94/D94*100,"0")</f>
        <v>0</v>
      </c>
    </row>
    <row r="95" spans="1:10" s="145" customFormat="1" ht="12.75" customHeight="1" x14ac:dyDescent="0.25">
      <c r="A95" s="138" t="s">
        <v>161</v>
      </c>
      <c r="B95" s="61"/>
      <c r="C95" s="62" t="s">
        <v>162</v>
      </c>
      <c r="D95" s="66">
        <v>322000</v>
      </c>
      <c r="E95" s="117">
        <f>'PrevistoxReal CG '!E95</f>
        <v>0</v>
      </c>
      <c r="F95" s="112">
        <f>'PrevistoxReal CG '!F95</f>
        <v>13.95</v>
      </c>
      <c r="G95" s="113">
        <f>'PrevistoxReal CG '!G95</f>
        <v>0</v>
      </c>
      <c r="H95" s="143">
        <f>SUM(E95:G95)</f>
        <v>13.95</v>
      </c>
      <c r="I95" s="49">
        <f>IFERROR(H95/D95*100,"0")</f>
        <v>4.332298136645962E-3</v>
      </c>
    </row>
    <row r="96" spans="1:10" s="50" customFormat="1" ht="12.75" customHeight="1" x14ac:dyDescent="0.25">
      <c r="A96" s="42" t="s">
        <v>163</v>
      </c>
      <c r="B96" s="132"/>
      <c r="C96" s="133" t="s">
        <v>164</v>
      </c>
      <c r="D96" s="57">
        <f t="shared" ref="D96:G96" si="19">SUM(D97:D102)</f>
        <v>1035648.7999999999</v>
      </c>
      <c r="E96" s="147">
        <f t="shared" si="19"/>
        <v>0</v>
      </c>
      <c r="F96" s="135">
        <f>SUM(F97:F102)</f>
        <v>241838.12999999998</v>
      </c>
      <c r="G96" s="135">
        <f t="shared" si="19"/>
        <v>0</v>
      </c>
      <c r="H96" s="140">
        <f>SUM(H97:H102)</f>
        <v>241838.12999999998</v>
      </c>
      <c r="I96" s="49">
        <f>H96/D96*100</f>
        <v>23.351364864228106</v>
      </c>
      <c r="J96" s="84"/>
    </row>
    <row r="97" spans="1:10" s="50" customFormat="1" ht="27" customHeight="1" x14ac:dyDescent="0.25">
      <c r="A97" s="148" t="s">
        <v>165</v>
      </c>
      <c r="B97" s="61"/>
      <c r="C97" s="62" t="s">
        <v>166</v>
      </c>
      <c r="D97" s="66">
        <v>810036.2</v>
      </c>
      <c r="E97" s="117">
        <f>'PrevistoxReal CG '!E97</f>
        <v>0</v>
      </c>
      <c r="F97" s="112">
        <v>199065.71999999997</v>
      </c>
      <c r="G97" s="113">
        <f>'PrevistoxReal CG '!G97</f>
        <v>0</v>
      </c>
      <c r="H97" s="143">
        <f t="shared" ref="H97:H102" si="20">SUM(E97:G97)</f>
        <v>199065.71999999997</v>
      </c>
      <c r="I97" s="49">
        <f>H97/D97*100</f>
        <v>24.574916528421813</v>
      </c>
    </row>
    <row r="98" spans="1:10" s="50" customFormat="1" ht="12.75" customHeight="1" x14ac:dyDescent="0.25">
      <c r="A98" s="148" t="s">
        <v>167</v>
      </c>
      <c r="B98" s="141"/>
      <c r="C98" s="111" t="s">
        <v>168</v>
      </c>
      <c r="D98" s="66">
        <v>75612.600000000006</v>
      </c>
      <c r="E98" s="117">
        <f>'PrevistoxReal CG '!E99</f>
        <v>0</v>
      </c>
      <c r="F98" s="112">
        <f>'PrevistoxReal CG '!F98</f>
        <v>17526.060000000001</v>
      </c>
      <c r="G98" s="113">
        <f>'PrevistoxReal CG '!G98</f>
        <v>0</v>
      </c>
      <c r="H98" s="143">
        <f t="shared" si="20"/>
        <v>17526.060000000001</v>
      </c>
      <c r="I98" s="49">
        <f>H98/D98*100</f>
        <v>23.178755921632106</v>
      </c>
      <c r="J98" s="84"/>
    </row>
    <row r="99" spans="1:10" s="50" customFormat="1" ht="12.75" customHeight="1" x14ac:dyDescent="0.25">
      <c r="A99" s="148" t="s">
        <v>169</v>
      </c>
      <c r="B99" s="141"/>
      <c r="C99" s="111" t="s">
        <v>170</v>
      </c>
      <c r="D99" s="66">
        <v>0</v>
      </c>
      <c r="E99" s="117">
        <f>'PrevistoxReal CG '!E99</f>
        <v>0</v>
      </c>
      <c r="F99" s="112">
        <f>'PrevistoxReal CG '!F99</f>
        <v>0</v>
      </c>
      <c r="G99" s="113">
        <f>'PrevistoxReal CG '!G99</f>
        <v>0</v>
      </c>
      <c r="H99" s="143">
        <f t="shared" si="20"/>
        <v>0</v>
      </c>
      <c r="I99" s="49" t="str">
        <f>IFERROR(H99/D99*100,"0")</f>
        <v>0</v>
      </c>
    </row>
    <row r="100" spans="1:10" s="50" customFormat="1" ht="12.75" customHeight="1" x14ac:dyDescent="0.25">
      <c r="A100" s="148" t="s">
        <v>171</v>
      </c>
      <c r="B100" s="141"/>
      <c r="C100" s="111" t="s">
        <v>172</v>
      </c>
      <c r="D100" s="66">
        <v>0</v>
      </c>
      <c r="E100" s="117">
        <f>'PrevistoxReal CG '!E102</f>
        <v>0</v>
      </c>
      <c r="F100" s="112">
        <f>'PrevistoxReal CG '!F100</f>
        <v>22520.91</v>
      </c>
      <c r="G100" s="113">
        <f>'PrevistoxReal CG '!G100</f>
        <v>0</v>
      </c>
      <c r="H100" s="143">
        <f t="shared" si="20"/>
        <v>22520.91</v>
      </c>
      <c r="I100" s="49" t="str">
        <f>IFERROR(H100/D100*100,"0")</f>
        <v>0</v>
      </c>
    </row>
    <row r="101" spans="1:10" s="50" customFormat="1" ht="12.75" customHeight="1" x14ac:dyDescent="0.25">
      <c r="A101" s="148" t="s">
        <v>173</v>
      </c>
      <c r="B101" s="61"/>
      <c r="C101" s="62" t="s">
        <v>174</v>
      </c>
      <c r="D101" s="66">
        <v>150000</v>
      </c>
      <c r="E101" s="117">
        <f>'PrevistoxReal CG '!E101</f>
        <v>0</v>
      </c>
      <c r="F101" s="112">
        <f>'PrevistoxReal CG '!F101</f>
        <v>2725.44</v>
      </c>
      <c r="G101" s="113">
        <f>'PrevistoxReal CG '!G101</f>
        <v>0</v>
      </c>
      <c r="H101" s="143">
        <f t="shared" si="20"/>
        <v>2725.44</v>
      </c>
      <c r="I101" s="49">
        <f>H101/D101*100</f>
        <v>1.8169600000000001</v>
      </c>
      <c r="J101" s="149"/>
    </row>
    <row r="102" spans="1:10" s="50" customFormat="1" ht="25.5" x14ac:dyDescent="0.25">
      <c r="A102" s="148" t="s">
        <v>175</v>
      </c>
      <c r="B102" s="141"/>
      <c r="C102" s="111" t="s">
        <v>176</v>
      </c>
      <c r="D102" s="66">
        <v>0</v>
      </c>
      <c r="E102" s="117">
        <f>'PrevistoxReal CG '!E102</f>
        <v>0</v>
      </c>
      <c r="F102" s="112">
        <f>'PrevistoxReal CG '!F102</f>
        <v>0</v>
      </c>
      <c r="G102" s="113">
        <f>'PrevistoxReal CG '!G102</f>
        <v>0</v>
      </c>
      <c r="H102" s="143">
        <f t="shared" si="20"/>
        <v>0</v>
      </c>
      <c r="I102" s="49" t="str">
        <f>IFERROR(H102/D102*100,"0")</f>
        <v>0</v>
      </c>
    </row>
    <row r="103" spans="1:10" s="50" customFormat="1" ht="18" customHeight="1" x14ac:dyDescent="0.25">
      <c r="A103" s="42" t="s">
        <v>177</v>
      </c>
      <c r="B103" s="132"/>
      <c r="C103" s="133" t="s">
        <v>178</v>
      </c>
      <c r="D103" s="57">
        <f>D104+D117+D126+D133+D138</f>
        <v>6138540.1000000006</v>
      </c>
      <c r="E103" s="134">
        <f>E104+E117+E126+E133+E138</f>
        <v>0</v>
      </c>
      <c r="F103" s="134">
        <f>F104+F117+F126+F133+F138</f>
        <v>2400343.66</v>
      </c>
      <c r="G103" s="134">
        <f>G104+G117+G126+G133+G138</f>
        <v>0</v>
      </c>
      <c r="H103" s="140">
        <f>H104+H117+H126+H133+H138</f>
        <v>2400343.66</v>
      </c>
      <c r="I103" s="49">
        <f>H103/D103*100</f>
        <v>39.102842384299159</v>
      </c>
      <c r="J103" s="84"/>
    </row>
    <row r="104" spans="1:10" s="50" customFormat="1" ht="12.75" customHeight="1" x14ac:dyDescent="0.25">
      <c r="A104" s="150" t="s">
        <v>179</v>
      </c>
      <c r="B104" s="151"/>
      <c r="C104" s="152" t="s">
        <v>180</v>
      </c>
      <c r="D104" s="57">
        <f>SUM(D105:D116)</f>
        <v>550443.19999999995</v>
      </c>
      <c r="E104" s="134">
        <f>SUM(E105:E116)</f>
        <v>0</v>
      </c>
      <c r="F104" s="134">
        <f>SUM(F105:F116)</f>
        <v>81494.06</v>
      </c>
      <c r="G104" s="134">
        <f t="shared" ref="G104" si="21">SUM(G105:G116)</f>
        <v>0</v>
      </c>
      <c r="H104" s="140">
        <f>SUM(H105:H116)</f>
        <v>81494.06</v>
      </c>
      <c r="I104" s="49">
        <f>H104/D104*100</f>
        <v>14.805171541768525</v>
      </c>
    </row>
    <row r="105" spans="1:10" s="50" customFormat="1" ht="12.75" customHeight="1" x14ac:dyDescent="0.25">
      <c r="A105" s="144" t="s">
        <v>181</v>
      </c>
      <c r="B105" s="153"/>
      <c r="C105" s="154" t="s">
        <v>182</v>
      </c>
      <c r="D105" s="66">
        <v>0</v>
      </c>
      <c r="E105" s="117">
        <f>'PrevistoxReal CG '!E105</f>
        <v>0</v>
      </c>
      <c r="F105" s="112">
        <v>0</v>
      </c>
      <c r="G105" s="113">
        <f>'PrevistoxReal CG '!G105</f>
        <v>0</v>
      </c>
      <c r="H105" s="143">
        <f>SUM(E105:G105)</f>
        <v>0</v>
      </c>
      <c r="I105" s="49" t="str">
        <f>IFERROR(H105/D105*100,"0")</f>
        <v>0</v>
      </c>
    </row>
    <row r="106" spans="1:10" s="50" customFormat="1" ht="12.75" customHeight="1" x14ac:dyDescent="0.25">
      <c r="A106" s="138" t="s">
        <v>183</v>
      </c>
      <c r="B106" s="155"/>
      <c r="C106" s="156" t="s">
        <v>184</v>
      </c>
      <c r="D106" s="66">
        <v>256943.2</v>
      </c>
      <c r="E106" s="117">
        <f>'PrevistoxReal CG '!E106</f>
        <v>0</v>
      </c>
      <c r="F106" s="112">
        <f>'PrevistoxReal CG '!F106</f>
        <v>75277</v>
      </c>
      <c r="G106" s="113">
        <f>'PrevistoxReal CG '!G106</f>
        <v>0</v>
      </c>
      <c r="H106" s="143">
        <f>SUM(E106:G106)</f>
        <v>75277</v>
      </c>
      <c r="I106" s="49">
        <f>IFERROR(H106/D106*100,"0")</f>
        <v>29.297136487752933</v>
      </c>
    </row>
    <row r="107" spans="1:10" s="50" customFormat="1" ht="12.75" customHeight="1" x14ac:dyDescent="0.25">
      <c r="A107" s="138" t="s">
        <v>185</v>
      </c>
      <c r="B107" s="155"/>
      <c r="C107" s="156" t="s">
        <v>186</v>
      </c>
      <c r="D107" s="66">
        <v>26500</v>
      </c>
      <c r="E107" s="117">
        <f>'PrevistoxReal CG '!E107</f>
        <v>0</v>
      </c>
      <c r="F107" s="112">
        <f>'PrevistoxReal CG '!F107</f>
        <v>0</v>
      </c>
      <c r="G107" s="113">
        <f>'PrevistoxReal CG '!G107</f>
        <v>0</v>
      </c>
      <c r="H107" s="143">
        <f>SUM(E107:G107)</f>
        <v>0</v>
      </c>
      <c r="I107" s="49">
        <f>IFERROR(H107/D107*100,"0")</f>
        <v>0</v>
      </c>
    </row>
    <row r="108" spans="1:10" s="50" customFormat="1" ht="12.75" customHeight="1" x14ac:dyDescent="0.25">
      <c r="A108" s="138" t="s">
        <v>187</v>
      </c>
      <c r="B108" s="155"/>
      <c r="C108" s="156" t="s">
        <v>188</v>
      </c>
      <c r="D108" s="66">
        <v>0</v>
      </c>
      <c r="E108" s="117">
        <f>'PrevistoxReal CG '!E108</f>
        <v>0</v>
      </c>
      <c r="F108" s="112">
        <f>'PrevistoxReal CG '!F108</f>
        <v>0</v>
      </c>
      <c r="G108" s="113">
        <f>'PrevistoxReal CG '!G108</f>
        <v>0</v>
      </c>
      <c r="H108" s="143">
        <f t="shared" ref="H108:H116" si="22">SUM(E108:G108)</f>
        <v>0</v>
      </c>
      <c r="I108" s="49" t="str">
        <f>IFERROR(H108/D108*100,"0")</f>
        <v>0</v>
      </c>
    </row>
    <row r="109" spans="1:10" s="50" customFormat="1" ht="12.75" customHeight="1" x14ac:dyDescent="0.25">
      <c r="A109" s="138" t="s">
        <v>189</v>
      </c>
      <c r="B109" s="155"/>
      <c r="C109" s="156" t="s">
        <v>190</v>
      </c>
      <c r="D109" s="66">
        <v>0</v>
      </c>
      <c r="E109" s="117">
        <f>'PrevistoxReal CG '!E109</f>
        <v>0</v>
      </c>
      <c r="F109" s="112">
        <f>'PrevistoxReal CG '!F109</f>
        <v>0</v>
      </c>
      <c r="G109" s="113">
        <f>'PrevistoxReal CG '!G109</f>
        <v>0</v>
      </c>
      <c r="H109" s="143">
        <f t="shared" si="22"/>
        <v>0</v>
      </c>
      <c r="I109" s="49" t="str">
        <f>IFERROR(H109/D109*100,"0")</f>
        <v>0</v>
      </c>
    </row>
    <row r="110" spans="1:10" s="50" customFormat="1" ht="12.75" customHeight="1" x14ac:dyDescent="0.25">
      <c r="A110" s="138" t="s">
        <v>191</v>
      </c>
      <c r="B110" s="155"/>
      <c r="C110" s="156" t="s">
        <v>192</v>
      </c>
      <c r="D110" s="66">
        <v>0</v>
      </c>
      <c r="E110" s="117">
        <f>'PrevistoxReal CG '!E110</f>
        <v>0</v>
      </c>
      <c r="F110" s="112">
        <f>'PrevistoxReal CG '!F110</f>
        <v>0</v>
      </c>
      <c r="G110" s="113">
        <f>'PrevistoxReal CG '!G110</f>
        <v>0</v>
      </c>
      <c r="H110" s="143">
        <f t="shared" si="22"/>
        <v>0</v>
      </c>
      <c r="I110" s="49" t="str">
        <f t="shared" ref="I110:I115" si="23">IFERROR(H110/D110*100,"0")</f>
        <v>0</v>
      </c>
    </row>
    <row r="111" spans="1:10" s="50" customFormat="1" ht="12.75" customHeight="1" x14ac:dyDescent="0.25">
      <c r="A111" s="144" t="s">
        <v>193</v>
      </c>
      <c r="B111" s="153"/>
      <c r="C111" s="154" t="s">
        <v>194</v>
      </c>
      <c r="D111" s="66">
        <v>160000</v>
      </c>
      <c r="E111" s="117">
        <f>'PrevistoxReal CG '!E111</f>
        <v>0</v>
      </c>
      <c r="F111" s="112">
        <f>'PrevistoxReal CG '!F111</f>
        <v>0</v>
      </c>
      <c r="G111" s="113">
        <f>'PrevistoxReal CG '!G111</f>
        <v>0</v>
      </c>
      <c r="H111" s="143">
        <f t="shared" si="22"/>
        <v>0</v>
      </c>
      <c r="I111" s="49">
        <f t="shared" si="23"/>
        <v>0</v>
      </c>
    </row>
    <row r="112" spans="1:10" s="50" customFormat="1" ht="12.75" customHeight="1" x14ac:dyDescent="0.25">
      <c r="A112" s="144" t="s">
        <v>195</v>
      </c>
      <c r="B112" s="153"/>
      <c r="C112" s="154" t="s">
        <v>196</v>
      </c>
      <c r="D112" s="66">
        <v>48000</v>
      </c>
      <c r="E112" s="117">
        <f>'PrevistoxReal CG '!E112</f>
        <v>0</v>
      </c>
      <c r="F112" s="112">
        <f>'PrevistoxReal CG '!F112</f>
        <v>0</v>
      </c>
      <c r="G112" s="113">
        <f>'PrevistoxReal CG '!G112</f>
        <v>0</v>
      </c>
      <c r="H112" s="143">
        <f t="shared" si="22"/>
        <v>0</v>
      </c>
      <c r="I112" s="49">
        <f t="shared" si="23"/>
        <v>0</v>
      </c>
    </row>
    <row r="113" spans="1:9" s="50" customFormat="1" ht="12.75" customHeight="1" x14ac:dyDescent="0.25">
      <c r="A113" s="138" t="s">
        <v>197</v>
      </c>
      <c r="B113" s="155"/>
      <c r="C113" s="156" t="s">
        <v>198</v>
      </c>
      <c r="D113" s="66">
        <v>0</v>
      </c>
      <c r="E113" s="117">
        <f>'PrevistoxReal CG '!E113</f>
        <v>0</v>
      </c>
      <c r="F113" s="112">
        <f>'PrevistoxReal CG '!F113</f>
        <v>0</v>
      </c>
      <c r="G113" s="113">
        <f>'PrevistoxReal CG '!G113</f>
        <v>0</v>
      </c>
      <c r="H113" s="143">
        <f t="shared" si="22"/>
        <v>0</v>
      </c>
      <c r="I113" s="49" t="str">
        <f t="shared" si="23"/>
        <v>0</v>
      </c>
    </row>
    <row r="114" spans="1:9" s="50" customFormat="1" ht="12.75" customHeight="1" x14ac:dyDescent="0.25">
      <c r="A114" s="138" t="s">
        <v>199</v>
      </c>
      <c r="B114" s="155"/>
      <c r="C114" s="156" t="s">
        <v>200</v>
      </c>
      <c r="D114" s="66">
        <v>0</v>
      </c>
      <c r="E114" s="117">
        <f>'PrevistoxReal CG '!E114</f>
        <v>0</v>
      </c>
      <c r="F114" s="112">
        <f>'PrevistoxReal CG '!F114</f>
        <v>0</v>
      </c>
      <c r="G114" s="113">
        <f>'PrevistoxReal CG '!G114</f>
        <v>0</v>
      </c>
      <c r="H114" s="143">
        <f t="shared" si="22"/>
        <v>0</v>
      </c>
      <c r="I114" s="49" t="str">
        <f t="shared" si="23"/>
        <v>0</v>
      </c>
    </row>
    <row r="115" spans="1:9" s="50" customFormat="1" ht="12.75" customHeight="1" x14ac:dyDescent="0.25">
      <c r="A115" s="138" t="s">
        <v>201</v>
      </c>
      <c r="B115" s="155"/>
      <c r="C115" s="156" t="s">
        <v>202</v>
      </c>
      <c r="D115" s="66">
        <v>0</v>
      </c>
      <c r="E115" s="117">
        <f>'PrevistoxReal CG '!E115</f>
        <v>0</v>
      </c>
      <c r="F115" s="112">
        <f>'PrevistoxReal CG '!F115</f>
        <v>0</v>
      </c>
      <c r="G115" s="113">
        <f>'PrevistoxReal CG '!G115</f>
        <v>0</v>
      </c>
      <c r="H115" s="143">
        <f t="shared" si="22"/>
        <v>0</v>
      </c>
      <c r="I115" s="49" t="str">
        <f t="shared" si="23"/>
        <v>0</v>
      </c>
    </row>
    <row r="116" spans="1:9" s="145" customFormat="1" ht="12.75" customHeight="1" x14ac:dyDescent="0.25">
      <c r="A116" s="144" t="s">
        <v>203</v>
      </c>
      <c r="B116" s="153"/>
      <c r="C116" s="154" t="s">
        <v>204</v>
      </c>
      <c r="D116" s="66">
        <v>59000</v>
      </c>
      <c r="E116" s="117">
        <f>'PrevistoxReal CG '!E116</f>
        <v>0</v>
      </c>
      <c r="F116" s="112">
        <v>6217.0599999999995</v>
      </c>
      <c r="G116" s="113">
        <f>'PrevistoxReal CG '!G116</f>
        <v>0</v>
      </c>
      <c r="H116" s="143">
        <f t="shared" si="22"/>
        <v>6217.0599999999995</v>
      </c>
      <c r="I116" s="49">
        <f t="shared" ref="I116" si="24">H116/D116*100</f>
        <v>10.537389830508474</v>
      </c>
    </row>
    <row r="117" spans="1:9" s="50" customFormat="1" ht="12.75" customHeight="1" x14ac:dyDescent="0.25">
      <c r="A117" s="150" t="s">
        <v>205</v>
      </c>
      <c r="B117" s="151"/>
      <c r="C117" s="152" t="s">
        <v>206</v>
      </c>
      <c r="D117" s="57">
        <f>SUM(D118:D125)</f>
        <v>5172122</v>
      </c>
      <c r="E117" s="135">
        <f>SUM(E118:E125)</f>
        <v>0</v>
      </c>
      <c r="F117" s="135">
        <f>SUM(F118:F125)</f>
        <v>2242604.54</v>
      </c>
      <c r="G117" s="135">
        <f>SUM(G118:G125)</f>
        <v>0</v>
      </c>
      <c r="H117" s="140">
        <f>SUM(H118:H125)</f>
        <v>2242604.54</v>
      </c>
      <c r="I117" s="49">
        <f>H117/D117*100</f>
        <v>43.359467158740649</v>
      </c>
    </row>
    <row r="118" spans="1:9" s="50" customFormat="1" ht="12.75" customHeight="1" x14ac:dyDescent="0.25">
      <c r="A118" s="157" t="s">
        <v>207</v>
      </c>
      <c r="B118" s="158"/>
      <c r="C118" s="154" t="s">
        <v>208</v>
      </c>
      <c r="D118" s="66">
        <v>29500</v>
      </c>
      <c r="E118" s="117">
        <f>'PrevistoxReal CG '!E118</f>
        <v>0</v>
      </c>
      <c r="F118" s="112">
        <f>'PrevistoxReal CG '!F118</f>
        <v>0</v>
      </c>
      <c r="G118" s="113">
        <f>'PrevistoxReal CG '!G118</f>
        <v>0</v>
      </c>
      <c r="H118" s="143">
        <f>SUM(E118:G118)</f>
        <v>0</v>
      </c>
      <c r="I118" s="49">
        <f>IFERROR(H118/D118*100,"0")</f>
        <v>0</v>
      </c>
    </row>
    <row r="119" spans="1:9" s="50" customFormat="1" ht="12.75" customHeight="1" x14ac:dyDescent="0.25">
      <c r="A119" s="157" t="s">
        <v>209</v>
      </c>
      <c r="B119" s="158"/>
      <c r="C119" s="154" t="s">
        <v>210</v>
      </c>
      <c r="D119" s="66">
        <v>500000</v>
      </c>
      <c r="E119" s="117">
        <f>'PrevistoxReal CG '!E119</f>
        <v>0</v>
      </c>
      <c r="F119" s="112">
        <f>'PrevistoxReal CG '!F119</f>
        <v>0</v>
      </c>
      <c r="G119" s="113">
        <f>'PrevistoxReal CG '!G119</f>
        <v>0</v>
      </c>
      <c r="H119" s="143">
        <f>SUM(E119:G119)</f>
        <v>0</v>
      </c>
      <c r="I119" s="49">
        <f>IFERROR(H119/D119*100,"0")</f>
        <v>0</v>
      </c>
    </row>
    <row r="120" spans="1:9" s="50" customFormat="1" x14ac:dyDescent="0.25">
      <c r="A120" s="157" t="s">
        <v>211</v>
      </c>
      <c r="B120" s="159"/>
      <c r="C120" s="154" t="s">
        <v>212</v>
      </c>
      <c r="D120" s="66">
        <v>4422847</v>
      </c>
      <c r="E120" s="117">
        <f>'PrevistoxReal CG '!E120</f>
        <v>0</v>
      </c>
      <c r="F120" s="112">
        <v>2196485</v>
      </c>
      <c r="G120" s="113">
        <f>'PrevistoxReal CG '!G120</f>
        <v>0</v>
      </c>
      <c r="H120" s="143">
        <f>SUM(E120:G120)</f>
        <v>2196485</v>
      </c>
      <c r="I120" s="49">
        <f>IFERROR(H120/D120*100,"0")</f>
        <v>49.662242442481052</v>
      </c>
    </row>
    <row r="121" spans="1:9" s="50" customFormat="1" ht="12.75" customHeight="1" x14ac:dyDescent="0.25">
      <c r="A121" s="157" t="s">
        <v>213</v>
      </c>
      <c r="B121" s="158"/>
      <c r="C121" s="154" t="s">
        <v>214</v>
      </c>
      <c r="D121" s="66">
        <v>0</v>
      </c>
      <c r="E121" s="117">
        <f>'PrevistoxReal CG '!E121</f>
        <v>0</v>
      </c>
      <c r="F121" s="112">
        <f>'PrevistoxReal CG '!F121</f>
        <v>0</v>
      </c>
      <c r="G121" s="113">
        <f>'PrevistoxReal CG '!G121</f>
        <v>0</v>
      </c>
      <c r="H121" s="143">
        <f>SUM(E121:G121)</f>
        <v>0</v>
      </c>
      <c r="I121" s="49" t="str">
        <f>IFERROR(H121/D121*100,"0")</f>
        <v>0</v>
      </c>
    </row>
    <row r="122" spans="1:9" s="50" customFormat="1" ht="12.75" customHeight="1" x14ac:dyDescent="0.25">
      <c r="A122" s="157" t="s">
        <v>215</v>
      </c>
      <c r="B122" s="158"/>
      <c r="C122" s="154" t="s">
        <v>216</v>
      </c>
      <c r="D122" s="66">
        <v>0</v>
      </c>
      <c r="E122" s="117">
        <f>'PrevistoxReal CG '!E122</f>
        <v>0</v>
      </c>
      <c r="F122" s="112">
        <f>'PrevistoxReal CG '!F122</f>
        <v>0</v>
      </c>
      <c r="G122" s="113">
        <f>'PrevistoxReal CG '!G122</f>
        <v>0</v>
      </c>
      <c r="H122" s="143">
        <f t="shared" ref="H122:H125" si="25">SUM(E122:G122)</f>
        <v>0</v>
      </c>
      <c r="I122" s="49" t="str">
        <f t="shared" ref="I122:I125" si="26">IFERROR(H122/D122*100,"0")</f>
        <v>0</v>
      </c>
    </row>
    <row r="123" spans="1:9" s="50" customFormat="1" ht="12.75" customHeight="1" x14ac:dyDescent="0.25">
      <c r="A123" s="157" t="s">
        <v>217</v>
      </c>
      <c r="B123" s="158"/>
      <c r="C123" s="154" t="s">
        <v>218</v>
      </c>
      <c r="D123" s="66">
        <v>46500</v>
      </c>
      <c r="E123" s="117">
        <f>'PrevistoxReal CG '!E123</f>
        <v>0</v>
      </c>
      <c r="F123" s="112">
        <v>0</v>
      </c>
      <c r="G123" s="113">
        <f>'PrevistoxReal CG '!G123</f>
        <v>0</v>
      </c>
      <c r="H123" s="143">
        <f t="shared" si="25"/>
        <v>0</v>
      </c>
      <c r="I123" s="49">
        <f t="shared" si="26"/>
        <v>0</v>
      </c>
    </row>
    <row r="124" spans="1:9" s="50" customFormat="1" ht="38.25" x14ac:dyDescent="0.25">
      <c r="A124" s="157" t="s">
        <v>219</v>
      </c>
      <c r="B124" s="158"/>
      <c r="C124" s="154" t="s">
        <v>220</v>
      </c>
      <c r="D124" s="66">
        <v>0</v>
      </c>
      <c r="E124" s="117">
        <f>'PrevistoxReal CG '!E124</f>
        <v>0</v>
      </c>
      <c r="F124" s="112">
        <f>'PrevistoxReal CG '!F124</f>
        <v>0</v>
      </c>
      <c r="G124" s="113">
        <f>'PrevistoxReal CG '!G124</f>
        <v>0</v>
      </c>
      <c r="H124" s="143">
        <f t="shared" si="25"/>
        <v>0</v>
      </c>
      <c r="I124" s="49" t="str">
        <f t="shared" si="26"/>
        <v>0</v>
      </c>
    </row>
    <row r="125" spans="1:9" s="50" customFormat="1" ht="12.75" customHeight="1" x14ac:dyDescent="0.25">
      <c r="A125" s="157" t="s">
        <v>221</v>
      </c>
      <c r="B125" s="158"/>
      <c r="C125" s="154" t="s">
        <v>222</v>
      </c>
      <c r="D125" s="66">
        <v>173275</v>
      </c>
      <c r="E125" s="117">
        <f>'PrevistoxReal CG '!E125</f>
        <v>0</v>
      </c>
      <c r="F125" s="112">
        <v>46119.54</v>
      </c>
      <c r="G125" s="113">
        <f>'PrevistoxReal CG '!G125</f>
        <v>0</v>
      </c>
      <c r="H125" s="143">
        <f t="shared" si="25"/>
        <v>46119.54</v>
      </c>
      <c r="I125" s="49">
        <f t="shared" si="26"/>
        <v>26.616384360121192</v>
      </c>
    </row>
    <row r="126" spans="1:9" s="50" customFormat="1" ht="12.75" customHeight="1" x14ac:dyDescent="0.25">
      <c r="A126" s="150" t="s">
        <v>223</v>
      </c>
      <c r="B126" s="151"/>
      <c r="C126" s="152" t="s">
        <v>224</v>
      </c>
      <c r="D126" s="57">
        <f>SUM(D127:D132)</f>
        <v>295982</v>
      </c>
      <c r="E126" s="135">
        <f>SUM(E127:E136)</f>
        <v>0</v>
      </c>
      <c r="F126" s="135">
        <f>SUM(F127:F136)</f>
        <v>76245.06</v>
      </c>
      <c r="G126" s="135">
        <f>SUM(G127:G130)</f>
        <v>0</v>
      </c>
      <c r="H126" s="140">
        <f>SUM(H127:H130)</f>
        <v>76245.06</v>
      </c>
      <c r="I126" s="49">
        <f>H126/D126*100</f>
        <v>25.760032704691501</v>
      </c>
    </row>
    <row r="127" spans="1:9" s="50" customFormat="1" ht="12.75" customHeight="1" x14ac:dyDescent="0.25">
      <c r="A127" s="160" t="s">
        <v>225</v>
      </c>
      <c r="B127" s="161"/>
      <c r="C127" s="156" t="s">
        <v>226</v>
      </c>
      <c r="D127" s="66">
        <v>255280</v>
      </c>
      <c r="E127" s="117">
        <f>'PrevistoxReal CG '!E127</f>
        <v>0</v>
      </c>
      <c r="F127" s="112">
        <v>73725.61</v>
      </c>
      <c r="G127" s="113">
        <f>'PrevistoxReal CG '!G127</f>
        <v>0</v>
      </c>
      <c r="H127" s="143">
        <f t="shared" ref="H127:H132" si="27">SUM(E127:G127)</f>
        <v>73725.61</v>
      </c>
      <c r="I127" s="49">
        <f>IFERROR(H127/D127*100,"0")</f>
        <v>28.880292228141645</v>
      </c>
    </row>
    <row r="128" spans="1:9" s="50" customFormat="1" x14ac:dyDescent="0.25">
      <c r="A128" s="160" t="s">
        <v>227</v>
      </c>
      <c r="B128" s="161"/>
      <c r="C128" s="156" t="s">
        <v>228</v>
      </c>
      <c r="D128" s="66">
        <v>0</v>
      </c>
      <c r="E128" s="117">
        <f>'PrevistoxReal CG '!E128</f>
        <v>0</v>
      </c>
      <c r="F128" s="112">
        <f>'PrevistoxReal CG '!F128</f>
        <v>0</v>
      </c>
      <c r="G128" s="113">
        <f>'PrevistoxReal CG '!G128</f>
        <v>0</v>
      </c>
      <c r="H128" s="143">
        <f t="shared" si="27"/>
        <v>0</v>
      </c>
      <c r="I128" s="49" t="str">
        <f>IFERROR(H128/D128*100,"0")</f>
        <v>0</v>
      </c>
    </row>
    <row r="129" spans="1:9" s="50" customFormat="1" ht="12.75" customHeight="1" x14ac:dyDescent="0.25">
      <c r="A129" s="160" t="s">
        <v>229</v>
      </c>
      <c r="B129" s="161"/>
      <c r="C129" s="156" t="s">
        <v>230</v>
      </c>
      <c r="D129" s="66">
        <v>0</v>
      </c>
      <c r="E129" s="117">
        <f>'PrevistoxReal CG '!E129</f>
        <v>0</v>
      </c>
      <c r="F129" s="112">
        <f>'PrevistoxReal CG '!F129</f>
        <v>0</v>
      </c>
      <c r="G129" s="113">
        <f>'PrevistoxReal CG '!G129</f>
        <v>0</v>
      </c>
      <c r="H129" s="143">
        <f t="shared" si="27"/>
        <v>0</v>
      </c>
      <c r="I129" s="49" t="str">
        <f>IFERROR(H129/D129*100,"0")</f>
        <v>0</v>
      </c>
    </row>
    <row r="130" spans="1:9" s="50" customFormat="1" ht="12.75" customHeight="1" x14ac:dyDescent="0.25">
      <c r="A130" s="160" t="s">
        <v>231</v>
      </c>
      <c r="B130" s="161"/>
      <c r="C130" s="154" t="s">
        <v>232</v>
      </c>
      <c r="D130" s="66">
        <v>40702</v>
      </c>
      <c r="E130" s="117">
        <f>'PrevistoxReal CG '!E130</f>
        <v>0</v>
      </c>
      <c r="F130" s="112">
        <f>'PrevistoxReal CG '!F130</f>
        <v>2519.4499999999998</v>
      </c>
      <c r="G130" s="113">
        <f>'PrevistoxReal CG '!G130</f>
        <v>0</v>
      </c>
      <c r="H130" s="143">
        <f t="shared" si="27"/>
        <v>2519.4499999999998</v>
      </c>
      <c r="I130" s="49">
        <f>IFERROR(H130/D130*100,"0")</f>
        <v>6.189990663849442</v>
      </c>
    </row>
    <row r="131" spans="1:9" s="50" customFormat="1" ht="12.75" customHeight="1" x14ac:dyDescent="0.25">
      <c r="A131" s="160" t="s">
        <v>233</v>
      </c>
      <c r="B131" s="161"/>
      <c r="C131" s="154" t="s">
        <v>234</v>
      </c>
      <c r="D131" s="66">
        <v>0</v>
      </c>
      <c r="E131" s="117">
        <f>'PrevistoxReal CG '!E131</f>
        <v>0</v>
      </c>
      <c r="F131" s="112">
        <f>'PrevistoxReal CG '!F131</f>
        <v>0</v>
      </c>
      <c r="G131" s="113">
        <f>'PrevistoxReal CG '!G131</f>
        <v>0</v>
      </c>
      <c r="H131" s="143">
        <f t="shared" si="27"/>
        <v>0</v>
      </c>
      <c r="I131" s="49"/>
    </row>
    <row r="132" spans="1:9" s="50" customFormat="1" ht="12.75" customHeight="1" x14ac:dyDescent="0.25">
      <c r="A132" s="160" t="s">
        <v>235</v>
      </c>
      <c r="B132" s="161"/>
      <c r="C132" s="154" t="s">
        <v>236</v>
      </c>
      <c r="D132" s="66">
        <v>0</v>
      </c>
      <c r="E132" s="117">
        <f>'PrevistoxReal CG '!E132</f>
        <v>0</v>
      </c>
      <c r="F132" s="112">
        <f>'PrevistoxReal CG '!F132</f>
        <v>0</v>
      </c>
      <c r="G132" s="113">
        <f>'PrevistoxReal CG '!G132</f>
        <v>0</v>
      </c>
      <c r="H132" s="143">
        <f t="shared" si="27"/>
        <v>0</v>
      </c>
      <c r="I132" s="49"/>
    </row>
    <row r="133" spans="1:9" s="50" customFormat="1" ht="12.75" customHeight="1" x14ac:dyDescent="0.25">
      <c r="A133" s="150" t="s">
        <v>237</v>
      </c>
      <c r="B133" s="151"/>
      <c r="C133" s="152" t="s">
        <v>238</v>
      </c>
      <c r="D133" s="57">
        <f>D134</f>
        <v>19992.900000000001</v>
      </c>
      <c r="E133" s="147">
        <f t="shared" ref="E133:G133" si="28">E134</f>
        <v>0</v>
      </c>
      <c r="F133" s="135">
        <f t="shared" si="28"/>
        <v>0</v>
      </c>
      <c r="G133" s="135">
        <f t="shared" si="28"/>
        <v>0</v>
      </c>
      <c r="H133" s="140">
        <f>H134</f>
        <v>0</v>
      </c>
      <c r="I133" s="49">
        <f>IFERROR(H133/D133*100,"0")</f>
        <v>0</v>
      </c>
    </row>
    <row r="134" spans="1:9" s="50" customFormat="1" x14ac:dyDescent="0.25">
      <c r="A134" s="160" t="s">
        <v>239</v>
      </c>
      <c r="B134" s="161"/>
      <c r="C134" s="156" t="s">
        <v>240</v>
      </c>
      <c r="D134" s="66">
        <v>19992.900000000001</v>
      </c>
      <c r="E134" s="117">
        <f>'PrevistoxReal CG '!E134</f>
        <v>0</v>
      </c>
      <c r="F134" s="112">
        <f>'PrevistoxReal CG '!F134</f>
        <v>0</v>
      </c>
      <c r="G134" s="113">
        <f>'PrevistoxReal CG '!G134</f>
        <v>0</v>
      </c>
      <c r="H134" s="143">
        <f>SUM(E134:G134)</f>
        <v>0</v>
      </c>
      <c r="I134" s="49">
        <f>IFERROR(H134/D134*100,"0")</f>
        <v>0</v>
      </c>
    </row>
    <row r="135" spans="1:9" s="50" customFormat="1" ht="25.5" x14ac:dyDescent="0.25">
      <c r="A135" s="160" t="s">
        <v>241</v>
      </c>
      <c r="B135" s="161"/>
      <c r="C135" s="156" t="s">
        <v>242</v>
      </c>
      <c r="D135" s="66">
        <v>0</v>
      </c>
      <c r="E135" s="117">
        <f>'PrevistoxReal CG '!E135</f>
        <v>0</v>
      </c>
      <c r="F135" s="112">
        <f>'PrevistoxReal CG '!F135</f>
        <v>0</v>
      </c>
      <c r="G135" s="113">
        <f>'PrevistoxReal CG '!G135</f>
        <v>0</v>
      </c>
      <c r="H135" s="143">
        <f>SUM(E135:G135)</f>
        <v>0</v>
      </c>
      <c r="I135" s="49" t="str">
        <f>IFERROR(H135/D135*100,"0")</f>
        <v>0</v>
      </c>
    </row>
    <row r="136" spans="1:9" s="50" customFormat="1" x14ac:dyDescent="0.25">
      <c r="A136" s="160" t="s">
        <v>243</v>
      </c>
      <c r="B136" s="161"/>
      <c r="C136" s="156" t="s">
        <v>244</v>
      </c>
      <c r="D136" s="66">
        <v>0</v>
      </c>
      <c r="E136" s="117">
        <f>'PrevistoxReal CG '!E136</f>
        <v>0</v>
      </c>
      <c r="F136" s="112">
        <f>'PrevistoxReal CG '!F136</f>
        <v>0</v>
      </c>
      <c r="G136" s="113">
        <f>'PrevistoxReal CG '!G136</f>
        <v>0</v>
      </c>
      <c r="H136" s="143">
        <f>SUM(E136:G136)</f>
        <v>0</v>
      </c>
      <c r="I136" s="49" t="str">
        <f>IFERROR(H136/D136*100,"0")</f>
        <v>0</v>
      </c>
    </row>
    <row r="137" spans="1:9" s="50" customFormat="1" ht="25.5" x14ac:dyDescent="0.25">
      <c r="A137" s="160" t="s">
        <v>245</v>
      </c>
      <c r="B137" s="161"/>
      <c r="C137" s="156" t="s">
        <v>246</v>
      </c>
      <c r="D137" s="66">
        <v>0</v>
      </c>
      <c r="E137" s="117">
        <f>'PrevistoxReal CG '!E137</f>
        <v>0</v>
      </c>
      <c r="F137" s="112">
        <f>'PrevistoxReal CG '!F137</f>
        <v>0</v>
      </c>
      <c r="G137" s="113">
        <f>'PrevistoxReal CG '!G137</f>
        <v>0</v>
      </c>
      <c r="H137" s="143">
        <f>SUM(E137:G137)</f>
        <v>0</v>
      </c>
      <c r="I137" s="49" t="str">
        <f>IFERROR(H137/D137*100,"0")</f>
        <v>0</v>
      </c>
    </row>
    <row r="138" spans="1:9" s="50" customFormat="1" x14ac:dyDescent="0.25">
      <c r="A138" s="150" t="s">
        <v>247</v>
      </c>
      <c r="B138" s="151"/>
      <c r="C138" s="152" t="s">
        <v>248</v>
      </c>
      <c r="D138" s="57">
        <f>SUM(D139:D145)</f>
        <v>100000</v>
      </c>
      <c r="E138" s="134">
        <f t="shared" ref="E138:H138" si="29">SUM(E139:E145)</f>
        <v>0</v>
      </c>
      <c r="F138" s="135">
        <f t="shared" si="29"/>
        <v>0</v>
      </c>
      <c r="G138" s="136">
        <f t="shared" si="29"/>
        <v>0</v>
      </c>
      <c r="H138" s="134">
        <f t="shared" si="29"/>
        <v>0</v>
      </c>
      <c r="I138" s="131">
        <f t="shared" ref="I138:I145" si="30">IFERROR(H138/D138*100,"0")</f>
        <v>0</v>
      </c>
    </row>
    <row r="139" spans="1:9" s="50" customFormat="1" x14ac:dyDescent="0.25">
      <c r="A139" s="160" t="s">
        <v>249</v>
      </c>
      <c r="B139" s="161"/>
      <c r="C139" s="156" t="s">
        <v>250</v>
      </c>
      <c r="D139" s="66">
        <v>100000</v>
      </c>
      <c r="E139" s="117">
        <f>'PrevistoxReal CG '!E139</f>
        <v>0</v>
      </c>
      <c r="F139" s="112">
        <f>'PrevistoxReal CG '!F139</f>
        <v>0</v>
      </c>
      <c r="G139" s="113">
        <f>'PrevistoxReal CG '!G139</f>
        <v>0</v>
      </c>
      <c r="H139" s="143">
        <f t="shared" ref="H139:H145" si="31">SUM(E139:G139)</f>
        <v>0</v>
      </c>
      <c r="I139" s="49">
        <f t="shared" si="30"/>
        <v>0</v>
      </c>
    </row>
    <row r="140" spans="1:9" s="50" customFormat="1" x14ac:dyDescent="0.25">
      <c r="A140" s="160" t="s">
        <v>251</v>
      </c>
      <c r="B140" s="161"/>
      <c r="C140" s="156" t="s">
        <v>252</v>
      </c>
      <c r="D140" s="66">
        <v>0</v>
      </c>
      <c r="E140" s="117">
        <f>'PrevistoxReal CG '!E140</f>
        <v>0</v>
      </c>
      <c r="F140" s="112">
        <f>'PrevistoxReal CG '!F140</f>
        <v>0</v>
      </c>
      <c r="G140" s="113">
        <f>'PrevistoxReal CG '!G140</f>
        <v>0</v>
      </c>
      <c r="H140" s="143">
        <f t="shared" si="31"/>
        <v>0</v>
      </c>
      <c r="I140" s="49" t="str">
        <f t="shared" si="30"/>
        <v>0</v>
      </c>
    </row>
    <row r="141" spans="1:9" s="145" customFormat="1" x14ac:dyDescent="0.25">
      <c r="A141" s="157" t="s">
        <v>253</v>
      </c>
      <c r="B141" s="162"/>
      <c r="C141" s="154" t="s">
        <v>254</v>
      </c>
      <c r="D141" s="66">
        <v>0</v>
      </c>
      <c r="E141" s="117">
        <f>'PrevistoxReal CG '!E141</f>
        <v>0</v>
      </c>
      <c r="F141" s="112">
        <f>'PrevistoxReal CG '!F141</f>
        <v>0</v>
      </c>
      <c r="G141" s="113">
        <f>'PrevistoxReal CG '!G141</f>
        <v>0</v>
      </c>
      <c r="H141" s="143">
        <f t="shared" si="31"/>
        <v>0</v>
      </c>
      <c r="I141" s="49" t="str">
        <f t="shared" si="30"/>
        <v>0</v>
      </c>
    </row>
    <row r="142" spans="1:9" s="50" customFormat="1" x14ac:dyDescent="0.25">
      <c r="A142" s="160" t="s">
        <v>255</v>
      </c>
      <c r="B142" s="161"/>
      <c r="C142" s="156" t="s">
        <v>256</v>
      </c>
      <c r="D142" s="66">
        <v>0</v>
      </c>
      <c r="E142" s="117">
        <f>'PrevistoxReal CG '!E142</f>
        <v>0</v>
      </c>
      <c r="F142" s="112">
        <f>'PrevistoxReal CG '!F142</f>
        <v>0</v>
      </c>
      <c r="G142" s="113">
        <f>'PrevistoxReal CG '!G142</f>
        <v>0</v>
      </c>
      <c r="H142" s="143">
        <f t="shared" si="31"/>
        <v>0</v>
      </c>
      <c r="I142" s="49" t="str">
        <f t="shared" si="30"/>
        <v>0</v>
      </c>
    </row>
    <row r="143" spans="1:9" s="50" customFormat="1" x14ac:dyDescent="0.25">
      <c r="A143" s="160" t="s">
        <v>257</v>
      </c>
      <c r="B143" s="161"/>
      <c r="C143" s="156" t="s">
        <v>258</v>
      </c>
      <c r="D143" s="66">
        <v>0</v>
      </c>
      <c r="E143" s="117">
        <f>'PrevistoxReal CG '!E143</f>
        <v>0</v>
      </c>
      <c r="F143" s="112">
        <f>'PrevistoxReal CG '!F143</f>
        <v>0</v>
      </c>
      <c r="G143" s="113">
        <f>'PrevistoxReal CG '!G143</f>
        <v>0</v>
      </c>
      <c r="H143" s="143">
        <f t="shared" si="31"/>
        <v>0</v>
      </c>
      <c r="I143" s="49" t="str">
        <f t="shared" si="30"/>
        <v>0</v>
      </c>
    </row>
    <row r="144" spans="1:9" s="50" customFormat="1" x14ac:dyDescent="0.25">
      <c r="A144" s="160" t="s">
        <v>259</v>
      </c>
      <c r="B144" s="161"/>
      <c r="C144" s="156" t="s">
        <v>260</v>
      </c>
      <c r="D144" s="66">
        <v>0</v>
      </c>
      <c r="E144" s="117">
        <f>'PrevistoxReal CG '!E144</f>
        <v>0</v>
      </c>
      <c r="F144" s="112">
        <f>'PrevistoxReal CG '!F144</f>
        <v>0</v>
      </c>
      <c r="G144" s="113">
        <f>'PrevistoxReal CG '!G144</f>
        <v>0</v>
      </c>
      <c r="H144" s="143">
        <f t="shared" si="31"/>
        <v>0</v>
      </c>
      <c r="I144" s="49" t="str">
        <f t="shared" si="30"/>
        <v>0</v>
      </c>
    </row>
    <row r="145" spans="1:10" s="50" customFormat="1" x14ac:dyDescent="0.25">
      <c r="A145" s="160" t="s">
        <v>261</v>
      </c>
      <c r="B145" s="161"/>
      <c r="C145" s="156" t="s">
        <v>262</v>
      </c>
      <c r="D145" s="66">
        <v>0</v>
      </c>
      <c r="E145" s="117">
        <f>'PrevistoxReal CG '!E145</f>
        <v>0</v>
      </c>
      <c r="F145" s="112">
        <f>'PrevistoxReal CG '!F145</f>
        <v>0</v>
      </c>
      <c r="G145" s="113">
        <f>'PrevistoxReal CG '!G145</f>
        <v>0</v>
      </c>
      <c r="H145" s="143">
        <f t="shared" si="31"/>
        <v>0</v>
      </c>
      <c r="I145" s="49" t="str">
        <f t="shared" si="30"/>
        <v>0</v>
      </c>
    </row>
    <row r="146" spans="1:10" s="50" customFormat="1" ht="12.75" customHeight="1" x14ac:dyDescent="0.25">
      <c r="A146" s="42" t="s">
        <v>265</v>
      </c>
      <c r="B146" s="132"/>
      <c r="C146" s="133" t="s">
        <v>266</v>
      </c>
      <c r="D146" s="164">
        <f>SUM(D147:D151)</f>
        <v>560330</v>
      </c>
      <c r="E146" s="134">
        <f>SUM(E147:E151)</f>
        <v>0</v>
      </c>
      <c r="F146" s="134">
        <f>SUM(F147:F151)</f>
        <v>69044.679999999993</v>
      </c>
      <c r="G146" s="134">
        <f>SUM(G147:G151)</f>
        <v>0</v>
      </c>
      <c r="H146" s="140">
        <f>SUM(H147:H151)</f>
        <v>69044.679999999993</v>
      </c>
      <c r="I146" s="49">
        <f>H146/D146*100</f>
        <v>12.322145878321702</v>
      </c>
      <c r="J146" s="84"/>
    </row>
    <row r="147" spans="1:10" s="50" customFormat="1" ht="12.75" customHeight="1" x14ac:dyDescent="0.25">
      <c r="A147" s="157" t="s">
        <v>267</v>
      </c>
      <c r="B147" s="162"/>
      <c r="C147" s="165" t="s">
        <v>268</v>
      </c>
      <c r="D147" s="66">
        <v>28000</v>
      </c>
      <c r="E147" s="117">
        <f>'PrevistoxReal CG '!E147</f>
        <v>0</v>
      </c>
      <c r="F147" s="112">
        <v>6464</v>
      </c>
      <c r="G147" s="113">
        <f>'PrevistoxReal CG '!G147</f>
        <v>0</v>
      </c>
      <c r="H147" s="143">
        <f>SUM(E147:G147)</f>
        <v>6464</v>
      </c>
      <c r="I147" s="49">
        <f>H147/D147*100</f>
        <v>23.085714285714285</v>
      </c>
    </row>
    <row r="148" spans="1:10" s="50" customFormat="1" ht="12.75" customHeight="1" x14ac:dyDescent="0.25">
      <c r="A148" s="160" t="s">
        <v>269</v>
      </c>
      <c r="B148" s="161"/>
      <c r="C148" s="166" t="s">
        <v>270</v>
      </c>
      <c r="D148" s="66">
        <v>68000</v>
      </c>
      <c r="E148" s="117">
        <f>'PrevistoxReal CG '!E148</f>
        <v>0</v>
      </c>
      <c r="F148" s="112">
        <f>'PrevistoxReal CG '!F148</f>
        <v>10191.290000000001</v>
      </c>
      <c r="G148" s="113">
        <f>'PrevistoxReal CG '!G148</f>
        <v>0</v>
      </c>
      <c r="H148" s="143">
        <f>SUM(E148:G148)</f>
        <v>10191.290000000001</v>
      </c>
      <c r="I148" s="49">
        <f>IFERROR(H148/D148*100,"0")</f>
        <v>14.98719117647059</v>
      </c>
    </row>
    <row r="149" spans="1:10" s="50" customFormat="1" ht="12.75" customHeight="1" x14ac:dyDescent="0.25">
      <c r="A149" s="160" t="s">
        <v>271</v>
      </c>
      <c r="B149" s="162"/>
      <c r="C149" s="165" t="s">
        <v>272</v>
      </c>
      <c r="D149" s="66">
        <v>60500</v>
      </c>
      <c r="E149" s="117">
        <f>'PrevistoxReal CG '!E149</f>
        <v>0</v>
      </c>
      <c r="F149" s="112">
        <f>'PrevistoxReal CG '!F149</f>
        <v>0</v>
      </c>
      <c r="G149" s="113">
        <f>'PrevistoxReal CG '!G149</f>
        <v>0</v>
      </c>
      <c r="H149" s="143">
        <f>SUM(E149:G149)</f>
        <v>0</v>
      </c>
      <c r="I149" s="49">
        <f>IFERROR(H149/D149*100,"0")</f>
        <v>0</v>
      </c>
    </row>
    <row r="150" spans="1:10" s="50" customFormat="1" ht="12.75" customHeight="1" x14ac:dyDescent="0.25">
      <c r="A150" s="160" t="s">
        <v>273</v>
      </c>
      <c r="B150" s="162"/>
      <c r="C150" s="165" t="s">
        <v>274</v>
      </c>
      <c r="D150" s="66">
        <v>403830</v>
      </c>
      <c r="E150" s="117">
        <f>'PrevistoxReal CG '!E150</f>
        <v>0</v>
      </c>
      <c r="F150" s="112">
        <v>52389.39</v>
      </c>
      <c r="G150" s="113">
        <f>'PrevistoxReal CG '!G150</f>
        <v>0</v>
      </c>
      <c r="H150" s="143">
        <f>SUM(E150:G150)</f>
        <v>52389.39</v>
      </c>
      <c r="I150" s="49">
        <f>IFERROR(H150/D150*100,"0")</f>
        <v>12.97312978233415</v>
      </c>
    </row>
    <row r="151" spans="1:10" s="50" customFormat="1" ht="12.75" customHeight="1" x14ac:dyDescent="0.25">
      <c r="A151" s="160" t="s">
        <v>275</v>
      </c>
      <c r="B151" s="161"/>
      <c r="C151" s="166" t="s">
        <v>276</v>
      </c>
      <c r="D151" s="66">
        <v>0</v>
      </c>
      <c r="E151" s="117">
        <f>'PrevistoxReal CG '!E151</f>
        <v>0</v>
      </c>
      <c r="F151" s="112">
        <f>'PrevistoxReal CG '!F151</f>
        <v>0</v>
      </c>
      <c r="G151" s="113">
        <f>'PrevistoxReal CG '!G151</f>
        <v>0</v>
      </c>
      <c r="H151" s="143">
        <f>SUM(E151:G151)</f>
        <v>0</v>
      </c>
      <c r="I151" s="49" t="str">
        <f>IFERROR(H151/D151*100,"0")</f>
        <v>0</v>
      </c>
    </row>
    <row r="152" spans="1:10" s="50" customFormat="1" ht="2.1" customHeight="1" x14ac:dyDescent="0.25">
      <c r="A152" s="138"/>
      <c r="B152" s="141"/>
      <c r="C152" s="167"/>
      <c r="D152" s="66"/>
      <c r="E152" s="168"/>
      <c r="F152" s="147"/>
      <c r="G152" s="147"/>
      <c r="H152" s="140"/>
      <c r="I152" s="169"/>
    </row>
    <row r="153" spans="1:10" s="50" customFormat="1" ht="28.5" customHeight="1" x14ac:dyDescent="0.25">
      <c r="A153" s="42" t="s">
        <v>277</v>
      </c>
      <c r="B153" s="170" t="s">
        <v>278</v>
      </c>
      <c r="C153" s="171"/>
      <c r="D153" s="107">
        <v>0</v>
      </c>
      <c r="E153" s="172">
        <f t="shared" ref="E153" si="32">SUM(E154:E157)</f>
        <v>0</v>
      </c>
      <c r="F153" s="71">
        <f>SUM(F154:F157)</f>
        <v>479903.41000000003</v>
      </c>
      <c r="G153" s="71">
        <f>SUM(G154:G157)</f>
        <v>0</v>
      </c>
      <c r="H153" s="140">
        <f>SUM(H154:H157)</f>
        <v>479903.41000000003</v>
      </c>
      <c r="I153" s="173" t="str">
        <f>IFERROR(H153/D153*100,"0")</f>
        <v>0</v>
      </c>
      <c r="J153" s="84"/>
    </row>
    <row r="154" spans="1:10" ht="12.75" customHeight="1" x14ac:dyDescent="0.2">
      <c r="A154" s="174" t="s">
        <v>279</v>
      </c>
      <c r="B154" s="175"/>
      <c r="C154" s="176" t="s">
        <v>280</v>
      </c>
      <c r="D154" s="177">
        <v>0</v>
      </c>
      <c r="E154" s="117">
        <f>'PrevistoxReal CG '!E154</f>
        <v>0</v>
      </c>
      <c r="F154" s="112">
        <v>476807.04000000004</v>
      </c>
      <c r="G154" s="113">
        <f>'PrevistoxReal CG '!G154</f>
        <v>0</v>
      </c>
      <c r="H154" s="143">
        <f>SUM(E154:G154)</f>
        <v>476807.04000000004</v>
      </c>
      <c r="I154" s="173" t="str">
        <f>IFERROR(H154/D154*100,"0")</f>
        <v>0</v>
      </c>
      <c r="J154" s="5"/>
    </row>
    <row r="155" spans="1:10" ht="12.75" customHeight="1" x14ac:dyDescent="0.2">
      <c r="A155" s="174" t="s">
        <v>281</v>
      </c>
      <c r="B155" s="175"/>
      <c r="C155" s="176" t="s">
        <v>282</v>
      </c>
      <c r="D155" s="177">
        <v>0</v>
      </c>
      <c r="E155" s="117">
        <f>'PrevistoxReal CG '!E155</f>
        <v>0</v>
      </c>
      <c r="F155" s="112">
        <f>'PrevistoxReal CG '!F155</f>
        <v>0</v>
      </c>
      <c r="G155" s="113">
        <f>'PrevistoxReal CG '!G155</f>
        <v>0</v>
      </c>
      <c r="H155" s="143">
        <f>SUM(E155:G155)</f>
        <v>0</v>
      </c>
      <c r="I155" s="173" t="str">
        <f>IFERROR(H155/D155*100,"0")</f>
        <v>0</v>
      </c>
      <c r="J155" s="5"/>
    </row>
    <row r="156" spans="1:10" ht="12.75" customHeight="1" x14ac:dyDescent="0.2">
      <c r="A156" s="174" t="s">
        <v>283</v>
      </c>
      <c r="B156" s="132"/>
      <c r="C156" s="176" t="s">
        <v>284</v>
      </c>
      <c r="D156" s="177">
        <v>0</v>
      </c>
      <c r="E156" s="117">
        <f>'PrevistoxReal CG '!E156</f>
        <v>0</v>
      </c>
      <c r="F156" s="112">
        <f>'PrevistoxReal CG '!F156</f>
        <v>0</v>
      </c>
      <c r="G156" s="113">
        <f>'PrevistoxReal CG '!G156</f>
        <v>0</v>
      </c>
      <c r="H156" s="143">
        <f>SUM(E156:G156)</f>
        <v>0</v>
      </c>
      <c r="I156" s="173" t="str">
        <f>IFERROR(H156/D156*100,"0")</f>
        <v>0</v>
      </c>
      <c r="J156" s="5"/>
    </row>
    <row r="157" spans="1:10" ht="12.75" customHeight="1" x14ac:dyDescent="0.2">
      <c r="A157" s="174" t="s">
        <v>285</v>
      </c>
      <c r="B157" s="132"/>
      <c r="C157" s="176" t="s">
        <v>286</v>
      </c>
      <c r="D157" s="177">
        <v>0</v>
      </c>
      <c r="E157" s="117">
        <f>'PrevistoxReal CG '!E157</f>
        <v>0</v>
      </c>
      <c r="F157" s="112">
        <f>'PrevistoxReal CG '!F157</f>
        <v>3096.3700000000003</v>
      </c>
      <c r="G157" s="113">
        <f>'PrevistoxReal CG '!G157</f>
        <v>0</v>
      </c>
      <c r="H157" s="143">
        <f>SUM(E157:G157)</f>
        <v>3096.3700000000003</v>
      </c>
      <c r="I157" s="173" t="str">
        <f>IFERROR(H157/D157*100,"0")</f>
        <v>0</v>
      </c>
      <c r="J157" s="5"/>
    </row>
    <row r="158" spans="1:10" x14ac:dyDescent="0.2">
      <c r="A158" s="178"/>
      <c r="B158" s="133"/>
      <c r="C158" s="133"/>
      <c r="D158" s="179"/>
      <c r="E158" s="179"/>
      <c r="F158" s="180"/>
      <c r="G158" s="180"/>
      <c r="H158" s="181"/>
      <c r="I158" s="182"/>
      <c r="J158" s="183"/>
    </row>
    <row r="159" spans="1:10" s="50" customFormat="1" ht="24.95" customHeight="1" x14ac:dyDescent="0.25">
      <c r="A159" s="184">
        <v>7</v>
      </c>
      <c r="B159" s="185" t="s">
        <v>287</v>
      </c>
      <c r="C159" s="186"/>
      <c r="D159" s="136">
        <f>D43-D55</f>
        <v>0</v>
      </c>
      <c r="E159" s="147">
        <f>E43-E55</f>
        <v>0</v>
      </c>
      <c r="F159" s="135">
        <f>F43-F55</f>
        <v>0</v>
      </c>
      <c r="G159" s="136">
        <f>G43-G55</f>
        <v>0</v>
      </c>
      <c r="H159" s="147">
        <f>H43-H55</f>
        <v>0</v>
      </c>
      <c r="I159" s="131"/>
      <c r="J159" s="84"/>
    </row>
    <row r="160" spans="1:10" ht="23.65" customHeight="1" x14ac:dyDescent="0.2">
      <c r="A160" s="187"/>
      <c r="B160" s="188"/>
      <c r="C160" s="188"/>
      <c r="D160" s="189"/>
      <c r="E160" s="189"/>
      <c r="F160" s="189"/>
      <c r="G160" s="190"/>
      <c r="H160" s="190"/>
      <c r="I160" s="191"/>
      <c r="J160" s="191"/>
    </row>
    <row r="161" spans="1:10" s="50" customFormat="1" ht="16.5" customHeight="1" x14ac:dyDescent="0.2">
      <c r="A161" s="192" t="s">
        <v>288</v>
      </c>
      <c r="B161" s="90"/>
      <c r="C161" s="90"/>
      <c r="D161" s="92"/>
      <c r="E161" s="92"/>
      <c r="F161" s="92"/>
      <c r="G161" s="95"/>
      <c r="H161" s="95"/>
      <c r="I161" s="193"/>
      <c r="J161" s="193"/>
    </row>
    <row r="162" spans="1:10" ht="11.25" customHeight="1" x14ac:dyDescent="0.2">
      <c r="A162" s="187"/>
      <c r="B162" s="7"/>
      <c r="C162" s="7"/>
      <c r="D162" s="97"/>
      <c r="E162" s="97"/>
      <c r="F162" s="97"/>
    </row>
    <row r="163" spans="1:10" ht="27" customHeight="1" x14ac:dyDescent="0.2">
      <c r="A163" s="187"/>
      <c r="B163" s="7"/>
      <c r="C163" s="7"/>
      <c r="D163" s="102" t="s">
        <v>67</v>
      </c>
      <c r="E163" s="37" t="s">
        <v>12</v>
      </c>
      <c r="F163" s="38" t="s">
        <v>13</v>
      </c>
      <c r="G163" s="37" t="s">
        <v>14</v>
      </c>
      <c r="H163" s="194" t="s">
        <v>15</v>
      </c>
      <c r="I163" s="103" t="s">
        <v>16</v>
      </c>
      <c r="J163" s="195"/>
    </row>
    <row r="164" spans="1:10" ht="3" customHeight="1" x14ac:dyDescent="0.2">
      <c r="A164" s="187"/>
      <c r="B164" s="7"/>
      <c r="C164" s="7"/>
      <c r="D164" s="196"/>
      <c r="E164" s="3"/>
      <c r="F164" s="98"/>
      <c r="G164" s="2"/>
      <c r="H164" s="2"/>
      <c r="I164" s="197"/>
      <c r="J164" s="99"/>
    </row>
    <row r="165" spans="1:10" x14ac:dyDescent="0.2">
      <c r="A165" s="42">
        <v>8</v>
      </c>
      <c r="B165" s="198" t="s">
        <v>289</v>
      </c>
      <c r="C165" s="199"/>
      <c r="D165" s="200">
        <v>0</v>
      </c>
      <c r="E165" s="201">
        <f>SUM(E166:E171)</f>
        <v>0</v>
      </c>
      <c r="F165" s="201">
        <f>SUM(F166:F171)</f>
        <v>4179.22</v>
      </c>
      <c r="G165" s="201">
        <f>SUM(G167:G172)</f>
        <v>0</v>
      </c>
      <c r="H165" s="202">
        <f>SUM(E165:G165)</f>
        <v>4179.22</v>
      </c>
      <c r="I165" s="203"/>
      <c r="J165" s="204"/>
    </row>
    <row r="166" spans="1:10" ht="12.75" customHeight="1" x14ac:dyDescent="0.2">
      <c r="A166" s="205" t="s">
        <v>290</v>
      </c>
      <c r="B166" s="20"/>
      <c r="C166" s="206" t="s">
        <v>291</v>
      </c>
      <c r="D166" s="177">
        <v>0</v>
      </c>
      <c r="E166" s="168">
        <v>0</v>
      </c>
      <c r="F166" s="112">
        <v>0</v>
      </c>
      <c r="G166" s="112"/>
      <c r="H166" s="207">
        <f t="shared" ref="H166:H172" si="33">SUM(E166:G166)</f>
        <v>0</v>
      </c>
      <c r="I166" s="203"/>
      <c r="J166" s="204"/>
    </row>
    <row r="167" spans="1:10" ht="12.75" customHeight="1" x14ac:dyDescent="0.2">
      <c r="A167" s="205" t="s">
        <v>292</v>
      </c>
      <c r="B167" s="20"/>
      <c r="C167" s="206" t="s">
        <v>293</v>
      </c>
      <c r="D167" s="177">
        <v>0</v>
      </c>
      <c r="E167" s="168">
        <v>0</v>
      </c>
      <c r="F167" s="208">
        <v>0</v>
      </c>
      <c r="G167" s="112"/>
      <c r="H167" s="207">
        <f t="shared" si="33"/>
        <v>0</v>
      </c>
      <c r="I167" s="203"/>
      <c r="J167" s="204"/>
    </row>
    <row r="168" spans="1:10" ht="12.75" customHeight="1" x14ac:dyDescent="0.2">
      <c r="A168" s="205" t="s">
        <v>294</v>
      </c>
      <c r="B168" s="209"/>
      <c r="C168" s="210" t="s">
        <v>295</v>
      </c>
      <c r="D168" s="177">
        <v>0</v>
      </c>
      <c r="E168" s="168">
        <v>0</v>
      </c>
      <c r="F168" s="208">
        <v>0</v>
      </c>
      <c r="G168" s="112">
        <v>0</v>
      </c>
      <c r="H168" s="207">
        <f t="shared" si="33"/>
        <v>0</v>
      </c>
      <c r="I168" s="211"/>
      <c r="J168" s="212"/>
    </row>
    <row r="169" spans="1:10" ht="12.75" customHeight="1" x14ac:dyDescent="0.2">
      <c r="A169" s="205" t="s">
        <v>296</v>
      </c>
      <c r="B169" s="20"/>
      <c r="C169" s="206" t="s">
        <v>297</v>
      </c>
      <c r="D169" s="177">
        <v>0</v>
      </c>
      <c r="E169" s="168">
        <v>0</v>
      </c>
      <c r="F169" s="208">
        <v>0</v>
      </c>
      <c r="G169" s="112"/>
      <c r="H169" s="207">
        <f t="shared" si="33"/>
        <v>0</v>
      </c>
      <c r="I169" s="211"/>
      <c r="J169" s="212"/>
    </row>
    <row r="170" spans="1:10" ht="12.75" customHeight="1" x14ac:dyDescent="0.2">
      <c r="A170" s="205" t="s">
        <v>298</v>
      </c>
      <c r="B170" s="20"/>
      <c r="C170" s="206" t="s">
        <v>299</v>
      </c>
      <c r="D170" s="177">
        <v>0</v>
      </c>
      <c r="E170" s="168">
        <v>0</v>
      </c>
      <c r="F170" s="208">
        <v>0</v>
      </c>
      <c r="G170" s="213"/>
      <c r="H170" s="207">
        <f t="shared" si="33"/>
        <v>0</v>
      </c>
      <c r="I170" s="211"/>
      <c r="J170" s="212"/>
    </row>
    <row r="171" spans="1:10" ht="12.75" customHeight="1" x14ac:dyDescent="0.2">
      <c r="A171" s="205" t="s">
        <v>300</v>
      </c>
      <c r="B171" s="20"/>
      <c r="C171" s="206" t="s">
        <v>301</v>
      </c>
      <c r="D171" s="177">
        <v>0</v>
      </c>
      <c r="E171" s="168">
        <v>0</v>
      </c>
      <c r="F171" s="208">
        <v>4179.22</v>
      </c>
      <c r="G171" s="112"/>
      <c r="H171" s="207">
        <f t="shared" si="33"/>
        <v>4179.22</v>
      </c>
      <c r="I171" s="211"/>
      <c r="J171" s="212"/>
    </row>
    <row r="172" spans="1:10" ht="12.75" customHeight="1" x14ac:dyDescent="0.2">
      <c r="A172" s="205" t="s">
        <v>302</v>
      </c>
      <c r="B172" s="20"/>
      <c r="C172" s="206" t="s">
        <v>303</v>
      </c>
      <c r="D172" s="177">
        <v>0</v>
      </c>
      <c r="E172" s="168">
        <v>0</v>
      </c>
      <c r="F172" s="112">
        <v>0</v>
      </c>
      <c r="G172" s="112">
        <v>0</v>
      </c>
      <c r="H172" s="207">
        <f t="shared" si="33"/>
        <v>0</v>
      </c>
      <c r="I172" s="211"/>
      <c r="J172" s="212"/>
    </row>
    <row r="173" spans="1:10" ht="20.100000000000001" customHeight="1" x14ac:dyDescent="0.2">
      <c r="A173" s="187"/>
      <c r="B173" s="7"/>
      <c r="C173" s="7"/>
      <c r="D173" s="97"/>
      <c r="E173" s="97"/>
      <c r="F173" s="97"/>
      <c r="I173" s="214"/>
      <c r="J173" s="214"/>
    </row>
    <row r="174" spans="1:10" ht="27.95" customHeight="1" x14ac:dyDescent="0.2">
      <c r="A174" s="42">
        <v>9</v>
      </c>
      <c r="B174" s="215" t="s">
        <v>304</v>
      </c>
      <c r="C174" s="216"/>
      <c r="D174" s="217">
        <v>0</v>
      </c>
      <c r="E174" s="201">
        <f>SUM(E175:E181)</f>
        <v>0</v>
      </c>
      <c r="F174" s="201">
        <f>SUM(F175:F181)</f>
        <v>618669.85</v>
      </c>
      <c r="G174" s="201">
        <f>SUM(G175:G181)</f>
        <v>0</v>
      </c>
      <c r="H174" s="202">
        <f>SUM(H175:H181)</f>
        <v>618669.85</v>
      </c>
      <c r="I174" s="218"/>
      <c r="J174" s="219"/>
    </row>
    <row r="175" spans="1:10" s="221" customFormat="1" x14ac:dyDescent="0.2">
      <c r="A175" s="205" t="s">
        <v>305</v>
      </c>
      <c r="B175" s="20"/>
      <c r="C175" s="206" t="s">
        <v>291</v>
      </c>
      <c r="D175" s="177">
        <v>0</v>
      </c>
      <c r="E175" s="220"/>
      <c r="F175" s="213"/>
      <c r="G175" s="213"/>
      <c r="H175" s="202">
        <f>SUM(D175:G175)</f>
        <v>0</v>
      </c>
      <c r="I175" s="218"/>
      <c r="J175" s="219"/>
    </row>
    <row r="176" spans="1:10" s="221" customFormat="1" x14ac:dyDescent="0.2">
      <c r="A176" s="205" t="s">
        <v>306</v>
      </c>
      <c r="B176" s="209"/>
      <c r="C176" s="206" t="s">
        <v>293</v>
      </c>
      <c r="D176" s="177">
        <v>0</v>
      </c>
      <c r="E176" s="220"/>
      <c r="F176" s="213"/>
      <c r="G176" s="213"/>
      <c r="H176" s="202">
        <f t="shared" ref="H176:H180" si="34">SUM(D176:G176)</f>
        <v>0</v>
      </c>
      <c r="I176" s="218"/>
      <c r="J176" s="219"/>
    </row>
    <row r="177" spans="1:10" s="221" customFormat="1" x14ac:dyDescent="0.2">
      <c r="A177" s="205" t="s">
        <v>307</v>
      </c>
      <c r="B177" s="20"/>
      <c r="C177" s="210" t="s">
        <v>295</v>
      </c>
      <c r="D177" s="177">
        <v>0</v>
      </c>
      <c r="E177" s="220"/>
      <c r="F177" s="213"/>
      <c r="G177" s="213"/>
      <c r="H177" s="202">
        <f t="shared" si="34"/>
        <v>0</v>
      </c>
      <c r="I177" s="218"/>
      <c r="J177" s="219"/>
    </row>
    <row r="178" spans="1:10" s="221" customFormat="1" x14ac:dyDescent="0.2">
      <c r="A178" s="205" t="s">
        <v>308</v>
      </c>
      <c r="B178" s="20"/>
      <c r="C178" s="206" t="s">
        <v>297</v>
      </c>
      <c r="D178" s="177">
        <v>0</v>
      </c>
      <c r="E178" s="220"/>
      <c r="F178" s="213"/>
      <c r="G178" s="213">
        <v>0</v>
      </c>
      <c r="H178" s="202">
        <f t="shared" si="34"/>
        <v>0</v>
      </c>
      <c r="I178" s="218"/>
      <c r="J178" s="219"/>
    </row>
    <row r="179" spans="1:10" s="221" customFormat="1" x14ac:dyDescent="0.2">
      <c r="A179" s="205" t="s">
        <v>309</v>
      </c>
      <c r="B179" s="20"/>
      <c r="C179" s="206" t="s">
        <v>299</v>
      </c>
      <c r="D179" s="177">
        <v>0</v>
      </c>
      <c r="E179" s="220"/>
      <c r="F179" s="213"/>
      <c r="G179" s="213">
        <v>0</v>
      </c>
      <c r="H179" s="202">
        <f t="shared" si="34"/>
        <v>0</v>
      </c>
      <c r="I179" s="218"/>
      <c r="J179" s="219"/>
    </row>
    <row r="180" spans="1:10" s="221" customFormat="1" x14ac:dyDescent="0.2">
      <c r="A180" s="205" t="s">
        <v>310</v>
      </c>
      <c r="B180" s="20"/>
      <c r="C180" s="206" t="s">
        <v>311</v>
      </c>
      <c r="D180" s="177">
        <v>0</v>
      </c>
      <c r="E180" s="220">
        <v>0</v>
      </c>
      <c r="F180" s="213">
        <v>0</v>
      </c>
      <c r="G180" s="213"/>
      <c r="H180" s="202">
        <f t="shared" si="34"/>
        <v>0</v>
      </c>
      <c r="I180" s="218"/>
      <c r="J180" s="219"/>
    </row>
    <row r="181" spans="1:10" s="221" customFormat="1" x14ac:dyDescent="0.2">
      <c r="A181" s="205" t="s">
        <v>312</v>
      </c>
      <c r="B181" s="20"/>
      <c r="C181" s="206" t="s">
        <v>303</v>
      </c>
      <c r="D181" s="177">
        <v>0</v>
      </c>
      <c r="E181" s="69">
        <v>0</v>
      </c>
      <c r="F181" s="68">
        <f>171471.12+447198.73</f>
        <v>618669.85</v>
      </c>
      <c r="G181" s="213">
        <v>0</v>
      </c>
      <c r="H181" s="202">
        <f>SUM(E181:G181)</f>
        <v>618669.85</v>
      </c>
      <c r="I181" s="218"/>
      <c r="J181" s="219"/>
    </row>
    <row r="182" spans="1:10" s="50" customFormat="1" ht="20.100000000000001" customHeight="1" x14ac:dyDescent="0.2">
      <c r="A182" s="187"/>
      <c r="B182" s="122"/>
      <c r="C182" s="122"/>
      <c r="D182" s="123"/>
      <c r="E182" s="123"/>
      <c r="F182" s="123"/>
      <c r="G182" s="95"/>
      <c r="H182" s="95"/>
      <c r="I182" s="222"/>
      <c r="J182" s="222"/>
    </row>
    <row r="183" spans="1:10" x14ac:dyDescent="0.2">
      <c r="A183" s="42">
        <v>10</v>
      </c>
      <c r="B183" s="198" t="s">
        <v>313</v>
      </c>
      <c r="C183" s="199" t="s">
        <v>314</v>
      </c>
      <c r="D183" s="107">
        <f>SUM(D184:D190)</f>
        <v>0</v>
      </c>
      <c r="E183" s="147">
        <f>SUM(E184:E190)</f>
        <v>0</v>
      </c>
      <c r="F183" s="135">
        <f>SUM(F184:F190)</f>
        <v>14408.02</v>
      </c>
      <c r="G183" s="135">
        <f>SUM(G184:G190)</f>
        <v>0</v>
      </c>
      <c r="H183" s="202">
        <f>SUM(E183:G183)</f>
        <v>14408.02</v>
      </c>
      <c r="I183" s="103"/>
      <c r="J183" s="195"/>
    </row>
    <row r="184" spans="1:10" s="221" customFormat="1" x14ac:dyDescent="0.2">
      <c r="A184" s="223" t="s">
        <v>315</v>
      </c>
      <c r="B184" s="20"/>
      <c r="C184" s="206" t="s">
        <v>291</v>
      </c>
      <c r="D184" s="66">
        <v>0</v>
      </c>
      <c r="E184" s="21">
        <v>0</v>
      </c>
      <c r="F184" s="21">
        <v>0</v>
      </c>
      <c r="G184" s="213"/>
      <c r="H184" s="202">
        <f t="shared" ref="H184:H190" si="35">SUM(E184:G184)</f>
        <v>0</v>
      </c>
      <c r="I184" s="203"/>
      <c r="J184" s="224" t="s">
        <v>316</v>
      </c>
    </row>
    <row r="185" spans="1:10" s="221" customFormat="1" x14ac:dyDescent="0.2">
      <c r="A185" s="223" t="s">
        <v>317</v>
      </c>
      <c r="B185" s="209"/>
      <c r="C185" s="206" t="s">
        <v>293</v>
      </c>
      <c r="D185" s="66">
        <v>0</v>
      </c>
      <c r="E185" s="21">
        <v>0</v>
      </c>
      <c r="F185" s="213">
        <f>4050+5659.72</f>
        <v>9709.7200000000012</v>
      </c>
      <c r="G185" s="213">
        <v>0</v>
      </c>
      <c r="H185" s="202">
        <f t="shared" si="35"/>
        <v>9709.7200000000012</v>
      </c>
      <c r="I185" s="203"/>
      <c r="J185" s="204"/>
    </row>
    <row r="186" spans="1:10" s="221" customFormat="1" x14ac:dyDescent="0.2">
      <c r="A186" s="223" t="s">
        <v>318</v>
      </c>
      <c r="B186" s="20"/>
      <c r="C186" s="210" t="s">
        <v>295</v>
      </c>
      <c r="D186" s="66"/>
      <c r="E186" s="21">
        <v>0</v>
      </c>
      <c r="F186" s="213">
        <v>4698.3</v>
      </c>
      <c r="G186" s="213"/>
      <c r="H186" s="202">
        <f t="shared" si="35"/>
        <v>4698.3</v>
      </c>
      <c r="I186" s="203"/>
      <c r="J186" s="204"/>
    </row>
    <row r="187" spans="1:10" s="221" customFormat="1" x14ac:dyDescent="0.2">
      <c r="A187" s="223" t="s">
        <v>319</v>
      </c>
      <c r="B187" s="20"/>
      <c r="C187" s="206" t="s">
        <v>297</v>
      </c>
      <c r="D187" s="66">
        <v>0</v>
      </c>
      <c r="E187" s="21">
        <v>0</v>
      </c>
      <c r="F187" s="213">
        <v>0</v>
      </c>
      <c r="G187" s="213"/>
      <c r="H187" s="202">
        <f t="shared" si="35"/>
        <v>0</v>
      </c>
      <c r="I187" s="203"/>
      <c r="J187" s="224" t="s">
        <v>316</v>
      </c>
    </row>
    <row r="188" spans="1:10" s="221" customFormat="1" x14ac:dyDescent="0.2">
      <c r="A188" s="223" t="s">
        <v>320</v>
      </c>
      <c r="B188" s="20"/>
      <c r="C188" s="206" t="s">
        <v>299</v>
      </c>
      <c r="D188" s="66">
        <v>0</v>
      </c>
      <c r="E188" s="21">
        <v>0</v>
      </c>
      <c r="F188" s="213">
        <v>0</v>
      </c>
      <c r="G188" s="213">
        <v>0</v>
      </c>
      <c r="H188" s="202">
        <f t="shared" si="35"/>
        <v>0</v>
      </c>
      <c r="I188" s="203"/>
      <c r="J188" s="204"/>
    </row>
    <row r="189" spans="1:10" s="221" customFormat="1" x14ac:dyDescent="0.2">
      <c r="A189" s="223" t="s">
        <v>321</v>
      </c>
      <c r="B189" s="20"/>
      <c r="C189" s="206" t="s">
        <v>311</v>
      </c>
      <c r="D189" s="66"/>
      <c r="E189" s="21">
        <v>0</v>
      </c>
      <c r="F189" s="213">
        <v>0</v>
      </c>
      <c r="G189" s="213">
        <v>0</v>
      </c>
      <c r="H189" s="202">
        <f t="shared" si="35"/>
        <v>0</v>
      </c>
      <c r="I189" s="203"/>
      <c r="J189" s="204"/>
    </row>
    <row r="190" spans="1:10" s="221" customFormat="1" x14ac:dyDescent="0.2">
      <c r="A190" s="223" t="s">
        <v>322</v>
      </c>
      <c r="B190" s="20"/>
      <c r="C190" s="206" t="s">
        <v>323</v>
      </c>
      <c r="D190" s="66">
        <v>0</v>
      </c>
      <c r="E190" s="21">
        <v>0</v>
      </c>
      <c r="F190" s="213">
        <v>0</v>
      </c>
      <c r="G190" s="213">
        <v>0</v>
      </c>
      <c r="H190" s="202">
        <f t="shared" si="35"/>
        <v>0</v>
      </c>
      <c r="I190" s="203"/>
      <c r="J190" s="204"/>
    </row>
    <row r="191" spans="1:10" ht="24" customHeight="1" x14ac:dyDescent="0.2">
      <c r="A191" s="187"/>
      <c r="D191" s="225"/>
      <c r="E191" s="225"/>
      <c r="F191" s="225"/>
    </row>
    <row r="192" spans="1:10" s="50" customFormat="1" ht="16.5" customHeight="1" x14ac:dyDescent="0.2">
      <c r="A192" s="192" t="s">
        <v>324</v>
      </c>
      <c r="B192" s="90"/>
      <c r="C192" s="90"/>
      <c r="D192" s="92"/>
      <c r="E192" s="92"/>
      <c r="F192" s="92"/>
      <c r="G192" s="95"/>
      <c r="H192" s="95"/>
      <c r="I192" s="193"/>
      <c r="J192" s="193"/>
    </row>
    <row r="193" spans="1:10" s="50" customFormat="1" ht="16.5" customHeight="1" x14ac:dyDescent="0.2">
      <c r="A193" s="192"/>
      <c r="B193" s="90"/>
      <c r="C193" s="90"/>
      <c r="D193" s="92"/>
      <c r="E193" s="92"/>
      <c r="F193" s="92"/>
      <c r="G193" s="95"/>
      <c r="H193" s="95"/>
      <c r="I193" s="193"/>
      <c r="J193" s="193"/>
    </row>
    <row r="194" spans="1:10" s="50" customFormat="1" ht="16.5" customHeight="1" x14ac:dyDescent="0.25">
      <c r="A194" s="192"/>
      <c r="B194" s="90"/>
      <c r="C194" s="90"/>
      <c r="D194" s="92"/>
      <c r="E194" s="92"/>
      <c r="F194" s="226"/>
      <c r="G194" s="95"/>
      <c r="H194" s="95"/>
      <c r="I194" s="193"/>
      <c r="J194" s="193"/>
    </row>
    <row r="195" spans="1:10" ht="27" customHeight="1" x14ac:dyDescent="0.25">
      <c r="A195" s="187"/>
      <c r="B195" s="7"/>
      <c r="C195" s="7"/>
      <c r="D195" s="102" t="s">
        <v>67</v>
      </c>
      <c r="E195" s="37" t="s">
        <v>12</v>
      </c>
      <c r="F195" s="38" t="s">
        <v>13</v>
      </c>
      <c r="G195" s="102" t="s">
        <v>14</v>
      </c>
      <c r="H195" s="37" t="s">
        <v>15</v>
      </c>
      <c r="I195" s="103" t="s">
        <v>16</v>
      </c>
      <c r="J195" s="226">
        <f>89162794.55-E196</f>
        <v>89162794.549999997</v>
      </c>
    </row>
    <row r="196" spans="1:10" s="41" customFormat="1" ht="25.5" x14ac:dyDescent="0.2">
      <c r="A196" s="227">
        <v>11</v>
      </c>
      <c r="B196" s="124" t="s">
        <v>325</v>
      </c>
      <c r="C196" s="125"/>
      <c r="D196" s="102"/>
      <c r="E196" s="37">
        <f>SUM(E197:E201)</f>
        <v>0</v>
      </c>
      <c r="F196" s="37">
        <f>SUM(F197:F201)</f>
        <v>94493045.810000002</v>
      </c>
      <c r="G196" s="37">
        <f>SUM(G197:G201)</f>
        <v>0</v>
      </c>
      <c r="H196" s="228"/>
      <c r="I196" s="103"/>
      <c r="J196" s="229" t="s">
        <v>326</v>
      </c>
    </row>
    <row r="197" spans="1:10" s="221" customFormat="1" ht="15" customHeight="1" x14ac:dyDescent="0.2">
      <c r="A197" s="223" t="s">
        <v>327</v>
      </c>
      <c r="B197" s="230" t="s">
        <v>328</v>
      </c>
      <c r="C197" s="231"/>
      <c r="D197" s="232">
        <v>0</v>
      </c>
      <c r="E197" s="21">
        <v>0</v>
      </c>
      <c r="F197" s="21">
        <v>55321669.620000005</v>
      </c>
      <c r="G197" s="233"/>
      <c r="H197" s="228"/>
      <c r="I197" s="234"/>
      <c r="J197" s="219"/>
    </row>
    <row r="198" spans="1:10" s="221" customFormat="1" ht="15" customHeight="1" x14ac:dyDescent="0.2">
      <c r="A198" s="223" t="s">
        <v>329</v>
      </c>
      <c r="B198" s="20" t="s">
        <v>330</v>
      </c>
      <c r="C198" s="206"/>
      <c r="D198" s="177">
        <v>0</v>
      </c>
      <c r="E198" s="21">
        <v>0</v>
      </c>
      <c r="F198" s="21">
        <f>D17-F17</f>
        <v>9171376.1899999995</v>
      </c>
      <c r="G198" s="21">
        <v>0</v>
      </c>
      <c r="H198" s="235"/>
      <c r="I198" s="218"/>
      <c r="J198" s="236" t="s">
        <v>331</v>
      </c>
    </row>
    <row r="199" spans="1:10" s="221" customFormat="1" ht="15" customHeight="1" x14ac:dyDescent="0.2">
      <c r="A199" s="223" t="s">
        <v>332</v>
      </c>
      <c r="B199" s="209" t="s">
        <v>333</v>
      </c>
      <c r="C199" s="210"/>
      <c r="D199" s="177">
        <v>0</v>
      </c>
      <c r="E199" s="21">
        <v>0</v>
      </c>
      <c r="F199" s="21">
        <v>0</v>
      </c>
      <c r="G199" s="21">
        <v>0</v>
      </c>
      <c r="H199" s="235"/>
      <c r="I199" s="218"/>
      <c r="J199" s="236" t="s">
        <v>334</v>
      </c>
    </row>
    <row r="200" spans="1:10" s="221" customFormat="1" ht="15" customHeight="1" x14ac:dyDescent="0.2">
      <c r="A200" s="223" t="s">
        <v>335</v>
      </c>
      <c r="B200" s="20" t="s">
        <v>336</v>
      </c>
      <c r="C200" s="206"/>
      <c r="D200" s="177">
        <v>0</v>
      </c>
      <c r="E200" s="21">
        <v>0</v>
      </c>
      <c r="F200" s="21">
        <v>0</v>
      </c>
      <c r="G200" s="21">
        <v>0</v>
      </c>
      <c r="H200" s="235"/>
      <c r="I200" s="218"/>
      <c r="J200" s="236" t="s">
        <v>334</v>
      </c>
    </row>
    <row r="201" spans="1:10" s="221" customFormat="1" ht="15" customHeight="1" x14ac:dyDescent="0.2">
      <c r="A201" s="223" t="s">
        <v>337</v>
      </c>
      <c r="B201" s="237" t="s">
        <v>338</v>
      </c>
      <c r="C201" s="188"/>
      <c r="D201" s="238">
        <v>0</v>
      </c>
      <c r="E201" s="239">
        <v>0</v>
      </c>
      <c r="F201" s="21">
        <v>30000000</v>
      </c>
      <c r="G201" s="21">
        <v>0</v>
      </c>
      <c r="H201" s="235"/>
      <c r="I201" s="240"/>
      <c r="J201" s="236" t="s">
        <v>334</v>
      </c>
    </row>
    <row r="202" spans="1:10" s="121" customFormat="1" x14ac:dyDescent="0.25">
      <c r="A202" s="227" t="s">
        <v>339</v>
      </c>
      <c r="B202" s="241" t="s">
        <v>340</v>
      </c>
      <c r="C202" s="242"/>
      <c r="D202" s="243">
        <v>0</v>
      </c>
      <c r="E202" s="244">
        <f>E203+E205</f>
        <v>0</v>
      </c>
      <c r="F202" s="245">
        <f>F203+F205</f>
        <v>53192223.159999996</v>
      </c>
      <c r="G202" s="244">
        <f t="shared" ref="G202" si="36">SUM(G203:G205)</f>
        <v>0</v>
      </c>
      <c r="H202" s="246"/>
      <c r="I202" s="247"/>
      <c r="J202" s="94"/>
    </row>
    <row r="203" spans="1:10" s="121" customFormat="1" x14ac:dyDescent="0.2">
      <c r="A203" s="223" t="s">
        <v>341</v>
      </c>
      <c r="B203" s="237" t="s">
        <v>342</v>
      </c>
      <c r="C203" s="188"/>
      <c r="D203" s="238">
        <v>0</v>
      </c>
      <c r="E203" s="21">
        <v>0</v>
      </c>
      <c r="F203" s="21">
        <f>56561910.11-164142.89+350</f>
        <v>56398117.219999999</v>
      </c>
      <c r="G203" s="21">
        <v>0</v>
      </c>
      <c r="H203" s="235"/>
      <c r="I203" s="240"/>
      <c r="J203" s="248" t="s">
        <v>343</v>
      </c>
    </row>
    <row r="204" spans="1:10" s="121" customFormat="1" x14ac:dyDescent="0.2">
      <c r="A204" s="223" t="s">
        <v>344</v>
      </c>
      <c r="B204" s="237" t="s">
        <v>345</v>
      </c>
      <c r="C204" s="188"/>
      <c r="D204" s="238"/>
      <c r="E204" s="21">
        <v>0</v>
      </c>
      <c r="F204" s="21">
        <v>3205894.06</v>
      </c>
      <c r="G204" s="21">
        <v>0</v>
      </c>
      <c r="H204" s="235"/>
      <c r="I204" s="240"/>
      <c r="J204" s="94"/>
    </row>
    <row r="205" spans="1:10" x14ac:dyDescent="0.2">
      <c r="A205" s="223" t="s">
        <v>346</v>
      </c>
      <c r="B205" s="237" t="s">
        <v>347</v>
      </c>
      <c r="C205" s="188"/>
      <c r="D205" s="238"/>
      <c r="E205" s="21">
        <v>0</v>
      </c>
      <c r="F205" s="21">
        <f>-F204</f>
        <v>-3205894.06</v>
      </c>
      <c r="G205" s="21">
        <v>0</v>
      </c>
      <c r="H205" s="235"/>
      <c r="I205" s="240"/>
      <c r="J205" s="98"/>
    </row>
    <row r="206" spans="1:10" s="41" customFormat="1" x14ac:dyDescent="0.2">
      <c r="A206" s="227">
        <v>13</v>
      </c>
      <c r="B206" s="249" t="s">
        <v>348</v>
      </c>
      <c r="C206" s="250"/>
      <c r="D206" s="102"/>
      <c r="E206" s="201">
        <f>SUM(E207:E212)</f>
        <v>0</v>
      </c>
      <c r="F206" s="251">
        <f>SUM(F207:F212)</f>
        <v>33121172.359999999</v>
      </c>
      <c r="G206" s="21">
        <v>0</v>
      </c>
      <c r="H206" s="252"/>
      <c r="I206" s="103"/>
      <c r="J206" s="195"/>
    </row>
    <row r="207" spans="1:10" s="221" customFormat="1" ht="15" customHeight="1" x14ac:dyDescent="0.25">
      <c r="A207" s="253" t="s">
        <v>349</v>
      </c>
      <c r="B207" s="231" t="s">
        <v>350</v>
      </c>
      <c r="C207" s="231"/>
      <c r="D207" s="232">
        <v>0</v>
      </c>
      <c r="E207" s="21">
        <v>0</v>
      </c>
      <c r="F207" s="21">
        <v>2319287.2200000002</v>
      </c>
      <c r="G207" s="21">
        <v>0</v>
      </c>
      <c r="H207" s="254"/>
      <c r="I207" s="234"/>
      <c r="J207" s="255" t="s">
        <v>351</v>
      </c>
    </row>
    <row r="208" spans="1:10" s="221" customFormat="1" ht="15" customHeight="1" x14ac:dyDescent="0.25">
      <c r="A208" s="253" t="s">
        <v>352</v>
      </c>
      <c r="B208" s="206" t="s">
        <v>353</v>
      </c>
      <c r="C208" s="206"/>
      <c r="D208" s="177">
        <v>0</v>
      </c>
      <c r="E208" s="181">
        <v>0</v>
      </c>
      <c r="F208" s="213">
        <f>2174601.38+6982608.43</f>
        <v>9157209.8099999987</v>
      </c>
      <c r="G208" s="256"/>
      <c r="H208" s="254"/>
      <c r="I208" s="218"/>
      <c r="J208" s="255" t="s">
        <v>351</v>
      </c>
    </row>
    <row r="209" spans="1:13" s="221" customFormat="1" ht="15" customHeight="1" x14ac:dyDescent="0.2">
      <c r="A209" s="253" t="s">
        <v>354</v>
      </c>
      <c r="B209" s="20" t="s">
        <v>355</v>
      </c>
      <c r="C209" s="206"/>
      <c r="D209" s="177">
        <v>0</v>
      </c>
      <c r="E209" s="181">
        <v>0</v>
      </c>
      <c r="F209" s="213">
        <v>21492211.120000001</v>
      </c>
      <c r="G209" s="256"/>
      <c r="H209" s="257"/>
      <c r="I209" s="218"/>
      <c r="J209" s="219"/>
    </row>
    <row r="210" spans="1:13" s="221" customFormat="1" ht="15" customHeight="1" x14ac:dyDescent="0.25">
      <c r="A210" s="253" t="s">
        <v>356</v>
      </c>
      <c r="B210" s="206" t="s">
        <v>357</v>
      </c>
      <c r="C210" s="210"/>
      <c r="D210" s="177">
        <v>0</v>
      </c>
      <c r="E210" s="181">
        <v>0</v>
      </c>
      <c r="F210" s="213">
        <v>63200</v>
      </c>
      <c r="G210" s="256"/>
      <c r="H210" s="254"/>
      <c r="I210" s="218"/>
      <c r="J210" s="255"/>
    </row>
    <row r="211" spans="1:13" s="221" customFormat="1" ht="15" customHeight="1" x14ac:dyDescent="0.25">
      <c r="A211" s="253" t="s">
        <v>358</v>
      </c>
      <c r="B211" s="206" t="s">
        <v>359</v>
      </c>
      <c r="C211" s="206"/>
      <c r="D211" s="177">
        <v>0</v>
      </c>
      <c r="E211" s="21">
        <v>0</v>
      </c>
      <c r="F211" s="21">
        <v>0</v>
      </c>
      <c r="G211" s="256"/>
      <c r="H211" s="254"/>
      <c r="I211" s="218"/>
      <c r="J211" s="255"/>
    </row>
    <row r="212" spans="1:13" s="221" customFormat="1" ht="15" customHeight="1" x14ac:dyDescent="0.2">
      <c r="A212" s="253" t="s">
        <v>360</v>
      </c>
      <c r="B212" s="206" t="s">
        <v>361</v>
      </c>
      <c r="C212" s="206"/>
      <c r="D212" s="177">
        <v>0</v>
      </c>
      <c r="E212" s="21">
        <v>0</v>
      </c>
      <c r="F212" s="21">
        <v>89264.21</v>
      </c>
      <c r="G212" s="21"/>
      <c r="H212" s="254"/>
      <c r="I212" s="218"/>
      <c r="J212" s="258" t="s">
        <v>362</v>
      </c>
    </row>
    <row r="213" spans="1:13" s="221" customFormat="1" ht="15" customHeight="1" x14ac:dyDescent="0.2">
      <c r="A213" s="259"/>
      <c r="B213" s="1"/>
      <c r="C213" s="1"/>
      <c r="D213" s="260"/>
      <c r="E213" s="260"/>
      <c r="F213" s="260"/>
      <c r="G213" s="261"/>
      <c r="H213" s="261"/>
      <c r="I213" s="262"/>
      <c r="J213" s="262"/>
      <c r="K213" s="5"/>
      <c r="L213" s="5"/>
      <c r="M213" s="5"/>
    </row>
    <row r="214" spans="1:13" s="221" customFormat="1" ht="15" customHeight="1" x14ac:dyDescent="0.2">
      <c r="A214" s="259" t="s">
        <v>363</v>
      </c>
      <c r="B214" s="1"/>
      <c r="C214" s="1"/>
      <c r="D214" s="260"/>
      <c r="E214" s="260"/>
      <c r="F214" s="260"/>
      <c r="G214" s="261"/>
      <c r="H214" s="261"/>
      <c r="I214" s="262"/>
      <c r="J214" s="262"/>
      <c r="K214" s="5"/>
      <c r="L214" s="5"/>
      <c r="M214" s="5"/>
    </row>
    <row r="215" spans="1:13" s="221" customFormat="1" ht="17.25" customHeight="1" x14ac:dyDescent="0.2">
      <c r="A215" s="259" t="s">
        <v>364</v>
      </c>
      <c r="B215" s="1"/>
      <c r="C215" s="1"/>
      <c r="D215" s="260"/>
      <c r="E215" s="260"/>
      <c r="F215" s="260"/>
      <c r="G215" s="261"/>
      <c r="H215" s="261"/>
      <c r="I215" s="262"/>
      <c r="J215" s="262"/>
      <c r="K215" s="5"/>
      <c r="L215" s="5"/>
      <c r="M215" s="5"/>
    </row>
    <row r="216" spans="1:13" s="221" customFormat="1" ht="12.75" customHeight="1" x14ac:dyDescent="0.2">
      <c r="A216" s="259" t="s">
        <v>365</v>
      </c>
      <c r="B216" s="1"/>
      <c r="C216" s="1"/>
      <c r="D216" s="263"/>
      <c r="E216" s="263"/>
      <c r="F216" s="263"/>
      <c r="G216" s="264"/>
      <c r="H216" s="264"/>
      <c r="I216" s="265"/>
      <c r="J216" s="265"/>
      <c r="K216" s="5"/>
      <c r="L216" s="5"/>
      <c r="M216" s="5"/>
    </row>
    <row r="217" spans="1:13" s="221" customFormat="1" ht="12.75" customHeight="1" x14ac:dyDescent="0.2">
      <c r="A217" s="259" t="s">
        <v>366</v>
      </c>
      <c r="B217" s="1"/>
      <c r="C217" s="1"/>
      <c r="D217" s="260"/>
      <c r="E217" s="260"/>
      <c r="F217" s="260"/>
      <c r="G217" s="261"/>
      <c r="H217" s="261"/>
      <c r="I217" s="262"/>
      <c r="J217" s="262"/>
      <c r="K217" s="5"/>
      <c r="L217" s="5"/>
      <c r="M217" s="5"/>
    </row>
    <row r="218" spans="1:13" s="221" customFormat="1" ht="12.75" customHeight="1" x14ac:dyDescent="0.2">
      <c r="A218" s="259" t="s">
        <v>367</v>
      </c>
      <c r="B218" s="1"/>
      <c r="C218" s="1"/>
      <c r="D218" s="260"/>
      <c r="E218" s="260"/>
      <c r="F218" s="260"/>
      <c r="G218" s="261"/>
      <c r="H218" s="261"/>
      <c r="I218" s="262"/>
      <c r="J218" s="262"/>
      <c r="K218" s="5"/>
      <c r="L218" s="5"/>
      <c r="M218" s="5"/>
    </row>
    <row r="219" spans="1:13" s="221" customFormat="1" x14ac:dyDescent="0.2">
      <c r="A219" s="259"/>
      <c r="B219" s="1"/>
      <c r="C219" s="1"/>
      <c r="D219" s="263"/>
      <c r="E219" s="263"/>
      <c r="F219" s="263"/>
      <c r="G219" s="264"/>
      <c r="H219" s="264"/>
      <c r="I219" s="265"/>
      <c r="J219" s="265"/>
      <c r="K219" s="5"/>
      <c r="L219" s="5"/>
      <c r="M219" s="5"/>
    </row>
    <row r="220" spans="1:13" x14ac:dyDescent="0.2">
      <c r="A220" s="266" t="s">
        <v>368</v>
      </c>
    </row>
    <row r="221" spans="1:13" x14ac:dyDescent="0.2">
      <c r="A221" s="266"/>
    </row>
    <row r="222" spans="1:13" x14ac:dyDescent="0.2">
      <c r="A222" s="266"/>
    </row>
    <row r="223" spans="1:13" x14ac:dyDescent="0.2">
      <c r="A223" s="267" t="s">
        <v>369</v>
      </c>
      <c r="D223" s="2" t="s">
        <v>370</v>
      </c>
    </row>
    <row r="224" spans="1:13" s="268" customFormat="1" x14ac:dyDescent="0.2">
      <c r="A224" s="267" t="s">
        <v>371</v>
      </c>
      <c r="B224" s="1"/>
      <c r="C224" s="1"/>
      <c r="D224" s="33" t="s">
        <v>372</v>
      </c>
      <c r="E224" s="2"/>
      <c r="F224" s="2"/>
      <c r="G224" s="3"/>
      <c r="H224" s="3"/>
      <c r="I224" s="4"/>
      <c r="J224" s="4"/>
      <c r="K224" s="5"/>
      <c r="L224" s="5"/>
      <c r="M224" s="5"/>
    </row>
    <row r="225" spans="1:13" s="268" customFormat="1" x14ac:dyDescent="0.2">
      <c r="A225" s="267" t="s">
        <v>373</v>
      </c>
      <c r="B225" s="1"/>
      <c r="C225" s="1"/>
      <c r="D225" s="33" t="s">
        <v>374</v>
      </c>
      <c r="E225" s="2"/>
      <c r="F225" s="2"/>
      <c r="G225" s="3"/>
      <c r="H225" s="3"/>
      <c r="I225" s="4"/>
      <c r="J225" s="4"/>
      <c r="K225" s="5"/>
      <c r="L225" s="5"/>
      <c r="M225" s="5"/>
    </row>
    <row r="226" spans="1:13" s="268" customFormat="1" x14ac:dyDescent="0.2">
      <c r="A226" s="187"/>
      <c r="B226" s="1"/>
      <c r="C226" s="1"/>
      <c r="D226" s="2"/>
      <c r="E226" s="2"/>
      <c r="F226" s="2"/>
      <c r="G226" s="3"/>
      <c r="H226" s="3"/>
      <c r="I226" s="4"/>
      <c r="J226" s="4"/>
      <c r="K226" s="5"/>
      <c r="L226" s="5"/>
      <c r="M226" s="5"/>
    </row>
    <row r="227" spans="1:13" s="268" customFormat="1" x14ac:dyDescent="0.2">
      <c r="A227" s="187"/>
      <c r="B227" s="1"/>
      <c r="C227" s="1"/>
      <c r="D227" s="2"/>
      <c r="E227" s="2"/>
      <c r="F227" s="2"/>
      <c r="G227" s="3"/>
      <c r="H227" s="3"/>
      <c r="I227" s="4"/>
      <c r="J227" s="4"/>
      <c r="K227" s="5"/>
      <c r="L227" s="5"/>
      <c r="M227" s="5"/>
    </row>
    <row r="228" spans="1:13" s="268" customFormat="1" x14ac:dyDescent="0.2">
      <c r="A228" s="187"/>
      <c r="B228" s="1"/>
      <c r="C228" s="1"/>
      <c r="D228" s="2"/>
      <c r="E228" s="2"/>
      <c r="F228" s="2"/>
      <c r="G228" s="3"/>
      <c r="H228" s="3"/>
      <c r="I228" s="4"/>
      <c r="J228" s="4"/>
      <c r="K228" s="5"/>
      <c r="L228" s="5"/>
      <c r="M228" s="5"/>
    </row>
    <row r="229" spans="1:13" s="268" customFormat="1" x14ac:dyDescent="0.2">
      <c r="A229" s="187"/>
      <c r="B229" s="1"/>
      <c r="C229" s="1"/>
      <c r="D229" s="2"/>
      <c r="E229" s="2"/>
      <c r="F229" s="2"/>
      <c r="G229" s="3"/>
      <c r="H229" s="3"/>
      <c r="I229" s="4"/>
      <c r="J229" s="4"/>
      <c r="K229" s="5"/>
      <c r="L229" s="5"/>
      <c r="M229" s="5"/>
    </row>
    <row r="230" spans="1:13" s="268" customFormat="1" x14ac:dyDescent="0.2">
      <c r="A230" s="187"/>
      <c r="B230" s="1"/>
      <c r="C230" s="1"/>
      <c r="D230" s="2"/>
      <c r="E230" s="2"/>
      <c r="F230" s="2"/>
      <c r="G230" s="3"/>
      <c r="H230" s="3"/>
      <c r="I230" s="4"/>
      <c r="J230" s="4"/>
      <c r="K230" s="5"/>
      <c r="L230" s="5"/>
      <c r="M230" s="5"/>
    </row>
  </sheetData>
  <autoFilter ref="A15:J38" xr:uid="{4181B477-B21C-47FC-A131-74F868E7F12B}">
    <filterColumn colId="1" showButton="0"/>
  </autoFilter>
  <mergeCells count="12">
    <mergeCell ref="B55:C55"/>
    <mergeCell ref="B153:C153"/>
    <mergeCell ref="B159:C159"/>
    <mergeCell ref="B165:C165"/>
    <mergeCell ref="B174:C174"/>
    <mergeCell ref="B183:C183"/>
    <mergeCell ref="A11:I11"/>
    <mergeCell ref="B15:C15"/>
    <mergeCell ref="B16:C16"/>
    <mergeCell ref="B42:C42"/>
    <mergeCell ref="B43:C43"/>
    <mergeCell ref="B51:C51"/>
  </mergeCells>
  <pageMargins left="0.43307086614173229" right="0.27559055118110237" top="0.31496062992125984" bottom="0.24" header="0.31496062992125984" footer="0.27"/>
  <pageSetup paperSize="9" scale="90" orientation="landscape" r:id="rId1"/>
  <rowBreaks count="3" manualBreakCount="3">
    <brk id="39" max="16383" man="1"/>
    <brk id="160" max="16383" man="1"/>
    <brk id="19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D7A1E-2460-402F-9568-AD1B7FD884D2}">
  <sheetPr>
    <tabColor theme="4" tint="-0.249977111117893"/>
  </sheetPr>
  <dimension ref="A1:L230"/>
  <sheetViews>
    <sheetView showGridLines="0" view="pageBreakPreview" topLeftCell="A155" zoomScaleNormal="100" zoomScaleSheetLayoutView="100" zoomScalePageLayoutView="72" workbookViewId="0">
      <selection activeCell="C143" sqref="C143"/>
    </sheetView>
  </sheetViews>
  <sheetFormatPr defaultColWidth="9.140625" defaultRowHeight="12.75" x14ac:dyDescent="0.2"/>
  <cols>
    <col min="1" max="1" width="8.5703125" style="1" customWidth="1"/>
    <col min="2" max="2" width="5.7109375" style="1" customWidth="1"/>
    <col min="3" max="3" width="52.85546875" style="1" customWidth="1"/>
    <col min="4" max="4" width="13.28515625" style="2" customWidth="1"/>
    <col min="5" max="5" width="15" style="2" customWidth="1"/>
    <col min="6" max="6" width="15.42578125" style="2" customWidth="1"/>
    <col min="7" max="7" width="14.140625" style="3" customWidth="1"/>
    <col min="8" max="8" width="13.140625" style="3" customWidth="1"/>
    <col min="9" max="9" width="13.5703125" style="4" customWidth="1"/>
    <col min="10" max="16384" width="9.140625" style="5"/>
  </cols>
  <sheetData>
    <row r="1" spans="1:9" ht="12" customHeight="1" x14ac:dyDescent="0.2"/>
    <row r="2" spans="1:9" ht="12" customHeight="1" x14ac:dyDescent="0.2"/>
    <row r="3" spans="1:9" ht="12" customHeight="1" x14ac:dyDescent="0.2"/>
    <row r="4" spans="1:9" ht="12" customHeight="1" x14ac:dyDescent="0.2">
      <c r="F4" s="6"/>
    </row>
    <row r="5" spans="1:9" ht="15" customHeight="1" x14ac:dyDescent="0.2">
      <c r="A5" s="7" t="s">
        <v>0</v>
      </c>
      <c r="D5" s="8">
        <v>2023</v>
      </c>
      <c r="E5" s="9"/>
      <c r="F5" s="10" t="s">
        <v>1</v>
      </c>
      <c r="G5" s="11" t="s">
        <v>2</v>
      </c>
      <c r="H5" s="10"/>
      <c r="I5" s="12"/>
    </row>
    <row r="6" spans="1:9" ht="2.1" customHeight="1" x14ac:dyDescent="0.2">
      <c r="A6" s="7"/>
      <c r="D6" s="14"/>
      <c r="E6" s="15"/>
      <c r="F6" s="3"/>
      <c r="G6" s="16"/>
    </row>
    <row r="7" spans="1:9" ht="15" customHeight="1" x14ac:dyDescent="0.2">
      <c r="A7" s="18" t="s">
        <v>3</v>
      </c>
      <c r="B7" s="19"/>
      <c r="C7" s="20"/>
      <c r="D7" s="21"/>
      <c r="E7" s="6"/>
      <c r="F7" s="10" t="s">
        <v>4</v>
      </c>
      <c r="G7" s="22" t="s">
        <v>375</v>
      </c>
      <c r="H7" s="23"/>
      <c r="I7" s="24"/>
    </row>
    <row r="8" spans="1:9" ht="2.1" customHeight="1" x14ac:dyDescent="0.2">
      <c r="A8" s="12"/>
      <c r="D8" s="21"/>
      <c r="E8" s="6"/>
      <c r="F8" s="6"/>
    </row>
    <row r="9" spans="1:9" ht="15" customHeight="1" x14ac:dyDescent="0.2">
      <c r="A9" s="12" t="s">
        <v>6</v>
      </c>
      <c r="D9" s="25" t="s">
        <v>7</v>
      </c>
      <c r="E9" s="26"/>
      <c r="F9" s="26"/>
    </row>
    <row r="10" spans="1:9" ht="5.0999999999999996" customHeight="1" x14ac:dyDescent="0.2"/>
    <row r="11" spans="1:9" s="29" customFormat="1" ht="20.100000000000001" customHeight="1" x14ac:dyDescent="0.25">
      <c r="A11" s="27" t="s">
        <v>8</v>
      </c>
      <c r="B11" s="27"/>
      <c r="C11" s="27"/>
      <c r="D11" s="27"/>
      <c r="E11" s="27"/>
      <c r="F11" s="27"/>
      <c r="G11" s="27"/>
      <c r="H11" s="27"/>
      <c r="I11" s="27"/>
    </row>
    <row r="12" spans="1:9" s="29" customFormat="1" ht="15" customHeight="1" x14ac:dyDescent="0.25">
      <c r="A12" s="30"/>
      <c r="B12" s="30"/>
      <c r="C12" s="30"/>
      <c r="D12" s="31"/>
      <c r="E12" s="31"/>
      <c r="F12" s="31"/>
      <c r="G12" s="31"/>
      <c r="H12" s="31"/>
      <c r="I12" s="30"/>
    </row>
    <row r="13" spans="1:9" ht="13.5" customHeight="1" x14ac:dyDescent="0.2">
      <c r="A13" s="32" t="s">
        <v>9</v>
      </c>
      <c r="D13" s="33"/>
      <c r="E13" s="33"/>
      <c r="F13" s="33"/>
    </row>
    <row r="14" spans="1:9" ht="15" customHeight="1" x14ac:dyDescent="0.2">
      <c r="A14" s="32"/>
      <c r="D14" s="33"/>
      <c r="E14" s="33"/>
      <c r="F14" s="33"/>
    </row>
    <row r="15" spans="1:9" s="41" customFormat="1" ht="27" customHeight="1" x14ac:dyDescent="0.2">
      <c r="A15" s="1"/>
      <c r="B15" s="34" t="s">
        <v>10</v>
      </c>
      <c r="C15" s="35"/>
      <c r="D15" s="36" t="s">
        <v>11</v>
      </c>
      <c r="E15" s="37" t="s">
        <v>12</v>
      </c>
      <c r="F15" s="38" t="s">
        <v>13</v>
      </c>
      <c r="G15" s="37" t="s">
        <v>14</v>
      </c>
      <c r="H15" s="39" t="s">
        <v>15</v>
      </c>
      <c r="I15" s="40" t="s">
        <v>16</v>
      </c>
    </row>
    <row r="16" spans="1:9" s="50" customFormat="1" ht="15" customHeight="1" x14ac:dyDescent="0.25">
      <c r="A16" s="42">
        <v>1</v>
      </c>
      <c r="B16" s="43" t="s">
        <v>17</v>
      </c>
      <c r="C16" s="44"/>
      <c r="D16" s="45">
        <f>D17+D18+D25</f>
        <v>15345000</v>
      </c>
      <c r="E16" s="46">
        <f>E17+E18+E25</f>
        <v>0</v>
      </c>
      <c r="F16" s="37">
        <f>F17+F18+F25</f>
        <v>6265423.8100000005</v>
      </c>
      <c r="G16" s="47">
        <f>G17+G18+G25</f>
        <v>0</v>
      </c>
      <c r="H16" s="48">
        <f>SUM(E16:G16)</f>
        <v>6265423.8100000005</v>
      </c>
      <c r="I16" s="269"/>
    </row>
    <row r="17" spans="1:9" s="50" customFormat="1" ht="15" customHeight="1" x14ac:dyDescent="0.25">
      <c r="A17" s="51" t="s">
        <v>18</v>
      </c>
      <c r="B17" s="52" t="s">
        <v>19</v>
      </c>
      <c r="C17" s="53"/>
      <c r="D17" s="54">
        <v>15500000</v>
      </c>
      <c r="E17" s="55">
        <v>0</v>
      </c>
      <c r="F17" s="56">
        <f>'PrevistoxReal Cons '!F17</f>
        <v>6328623.8100000005</v>
      </c>
      <c r="G17" s="56">
        <v>0</v>
      </c>
      <c r="H17" s="48">
        <f>SUM(E17:G17)</f>
        <v>6328623.8100000005</v>
      </c>
      <c r="I17" s="49">
        <f>H17/D17*100</f>
        <v>40.82983103225807</v>
      </c>
    </row>
    <row r="18" spans="1:9" s="50" customFormat="1" ht="15" customHeight="1" x14ac:dyDescent="0.25">
      <c r="A18" s="51" t="s">
        <v>20</v>
      </c>
      <c r="B18" s="52" t="s">
        <v>21</v>
      </c>
      <c r="C18" s="53"/>
      <c r="D18" s="57">
        <f>D19</f>
        <v>-155000</v>
      </c>
      <c r="E18" s="58">
        <f>SUM(E19:E21)</f>
        <v>0</v>
      </c>
      <c r="F18" s="270">
        <f t="shared" ref="F18" si="0">SUM(F19:F21)</f>
        <v>-63200</v>
      </c>
      <c r="G18" s="270">
        <v>0</v>
      </c>
      <c r="H18" s="48">
        <f>SUM(H19:H21)</f>
        <v>-63200</v>
      </c>
      <c r="I18" s="49">
        <f>IFERROR(H18/D18*100,"0")</f>
        <v>40.774193548387096</v>
      </c>
    </row>
    <row r="19" spans="1:9" s="50" customFormat="1" ht="15" customHeight="1" x14ac:dyDescent="0.25">
      <c r="A19" s="51" t="s">
        <v>22</v>
      </c>
      <c r="B19" s="61"/>
      <c r="C19" s="62" t="s">
        <v>23</v>
      </c>
      <c r="D19" s="63">
        <v>-155000</v>
      </c>
      <c r="E19" s="64">
        <v>0</v>
      </c>
      <c r="F19" s="65">
        <f>'PrevistoxReal Cons '!F19</f>
        <v>-63200</v>
      </c>
      <c r="G19" s="65">
        <v>0</v>
      </c>
      <c r="H19" s="48">
        <f>SUM(E19:G19)</f>
        <v>-63200</v>
      </c>
      <c r="I19" s="49">
        <f>IFERROR(H19/D19*100,"0")</f>
        <v>40.774193548387096</v>
      </c>
    </row>
    <row r="20" spans="1:9" s="50" customFormat="1" ht="15" customHeight="1" x14ac:dyDescent="0.25">
      <c r="A20" s="51" t="s">
        <v>24</v>
      </c>
      <c r="B20" s="61"/>
      <c r="C20" s="62" t="s">
        <v>25</v>
      </c>
      <c r="D20" s="66">
        <v>0</v>
      </c>
      <c r="E20" s="64">
        <v>0</v>
      </c>
      <c r="F20" s="65">
        <v>0</v>
      </c>
      <c r="G20" s="65">
        <v>0</v>
      </c>
      <c r="H20" s="60">
        <f>SUM(E20:G20)</f>
        <v>0</v>
      </c>
      <c r="I20" s="49" t="str">
        <f>IFERROR(H20/D20*100,"0")</f>
        <v>0</v>
      </c>
    </row>
    <row r="21" spans="1:9" s="50" customFormat="1" x14ac:dyDescent="0.25">
      <c r="A21" s="51" t="s">
        <v>26</v>
      </c>
      <c r="B21" s="61"/>
      <c r="C21" s="62" t="s">
        <v>27</v>
      </c>
      <c r="D21" s="67">
        <v>0</v>
      </c>
      <c r="E21" s="64">
        <v>0</v>
      </c>
      <c r="F21" s="65">
        <v>0</v>
      </c>
      <c r="G21" s="65">
        <v>0</v>
      </c>
      <c r="H21" s="48">
        <f>SUM(E21:G21)</f>
        <v>0</v>
      </c>
      <c r="I21" s="49" t="str">
        <f>IFERROR(H21/D21*100, "0")</f>
        <v>0</v>
      </c>
    </row>
    <row r="22" spans="1:9" s="50" customFormat="1" x14ac:dyDescent="0.25">
      <c r="A22" s="51" t="s">
        <v>28</v>
      </c>
      <c r="B22" s="61"/>
      <c r="C22" s="62" t="s">
        <v>29</v>
      </c>
      <c r="D22" s="63"/>
      <c r="E22" s="68"/>
      <c r="F22" s="65"/>
      <c r="G22" s="65"/>
      <c r="H22" s="48"/>
      <c r="I22" s="49" t="str">
        <f t="shared" ref="I22:I25" si="1">IFERROR(H22/D22*100, "0")</f>
        <v>0</v>
      </c>
    </row>
    <row r="23" spans="1:9" s="50" customFormat="1" x14ac:dyDescent="0.25">
      <c r="A23" s="51" t="s">
        <v>30</v>
      </c>
      <c r="B23" s="61"/>
      <c r="C23" s="62" t="s">
        <v>31</v>
      </c>
      <c r="D23" s="63"/>
      <c r="E23" s="68"/>
      <c r="F23" s="65"/>
      <c r="G23" s="65"/>
      <c r="H23" s="48"/>
      <c r="I23" s="49" t="str">
        <f t="shared" si="1"/>
        <v>0</v>
      </c>
    </row>
    <row r="24" spans="1:9" s="50" customFormat="1" x14ac:dyDescent="0.25">
      <c r="A24" s="51" t="s">
        <v>32</v>
      </c>
      <c r="B24" s="61"/>
      <c r="C24" s="62" t="s">
        <v>33</v>
      </c>
      <c r="D24" s="63"/>
      <c r="E24" s="68"/>
      <c r="F24" s="65"/>
      <c r="G24" s="65"/>
      <c r="H24" s="48"/>
      <c r="I24" s="49" t="str">
        <f t="shared" si="1"/>
        <v>0</v>
      </c>
    </row>
    <row r="25" spans="1:9" s="50" customFormat="1" ht="15" customHeight="1" x14ac:dyDescent="0.25">
      <c r="A25" s="51" t="s">
        <v>34</v>
      </c>
      <c r="B25" s="52" t="s">
        <v>35</v>
      </c>
      <c r="C25" s="53"/>
      <c r="D25" s="69">
        <f>D26</f>
        <v>0</v>
      </c>
      <c r="E25" s="70">
        <f>E18</f>
        <v>0</v>
      </c>
      <c r="F25" s="71">
        <v>0</v>
      </c>
      <c r="G25" s="71">
        <f>G18</f>
        <v>0</v>
      </c>
      <c r="H25" s="48">
        <v>0</v>
      </c>
      <c r="I25" s="49" t="str">
        <f t="shared" si="1"/>
        <v>0</v>
      </c>
    </row>
    <row r="26" spans="1:9" s="50" customFormat="1" ht="15" customHeight="1" x14ac:dyDescent="0.25">
      <c r="A26" s="51" t="s">
        <v>36</v>
      </c>
      <c r="B26" s="72"/>
      <c r="C26" s="62" t="s">
        <v>37</v>
      </c>
      <c r="D26" s="63">
        <v>0</v>
      </c>
      <c r="E26" s="70">
        <v>0</v>
      </c>
      <c r="F26" s="73"/>
      <c r="G26" s="73"/>
      <c r="H26" s="48">
        <f>SUM(E26:G26)</f>
        <v>0</v>
      </c>
      <c r="I26" s="49" t="str">
        <f>IFERROR(H26/D26*100, "0")</f>
        <v>0</v>
      </c>
    </row>
    <row r="27" spans="1:9" s="50" customFormat="1" ht="15" customHeight="1" x14ac:dyDescent="0.25">
      <c r="A27" s="42">
        <v>2</v>
      </c>
      <c r="B27" s="74" t="s">
        <v>39</v>
      </c>
      <c r="C27" s="75"/>
      <c r="D27" s="76">
        <f>SUM(D28:D29)</f>
        <v>0</v>
      </c>
      <c r="E27" s="70">
        <f>SUM(E28:E29)</f>
        <v>0</v>
      </c>
      <c r="F27" s="73">
        <f>SUM(F28:F29)</f>
        <v>136376.42000000001</v>
      </c>
      <c r="G27" s="73">
        <v>0</v>
      </c>
      <c r="H27" s="48">
        <f>SUM(E27:G27)</f>
        <v>136376.42000000001</v>
      </c>
      <c r="I27" s="49" t="str">
        <f>IFERROR(H27/D27*100, "0")</f>
        <v>0</v>
      </c>
    </row>
    <row r="28" spans="1:9" s="50" customFormat="1" ht="15" customHeight="1" x14ac:dyDescent="0.25">
      <c r="A28" s="51" t="s">
        <v>40</v>
      </c>
      <c r="B28" s="52" t="s">
        <v>41</v>
      </c>
      <c r="C28" s="53"/>
      <c r="D28" s="69">
        <v>0</v>
      </c>
      <c r="E28" s="70">
        <v>0</v>
      </c>
      <c r="F28" s="73">
        <v>0</v>
      </c>
      <c r="G28" s="73">
        <v>0</v>
      </c>
      <c r="H28" s="48">
        <f>SUM(E28:G28)</f>
        <v>0</v>
      </c>
      <c r="I28" s="49" t="str">
        <f>IFERROR(H28/D28*100, "0")</f>
        <v>0</v>
      </c>
    </row>
    <row r="29" spans="1:9" s="50" customFormat="1" ht="15" customHeight="1" x14ac:dyDescent="0.25">
      <c r="A29" s="77" t="s">
        <v>376</v>
      </c>
      <c r="B29" s="78" t="s">
        <v>43</v>
      </c>
      <c r="C29" s="53"/>
      <c r="D29" s="69">
        <v>0</v>
      </c>
      <c r="E29" s="68">
        <v>0</v>
      </c>
      <c r="F29" s="80">
        <f>'PrevistoxReal Cons '!F29</f>
        <v>136376.42000000001</v>
      </c>
      <c r="G29" s="80">
        <v>0</v>
      </c>
      <c r="H29" s="48">
        <f>SUM(E29:G29)</f>
        <v>136376.42000000001</v>
      </c>
      <c r="I29" s="49" t="str">
        <f>IFERROR(H29/D29*100, "0")</f>
        <v>0</v>
      </c>
    </row>
    <row r="30" spans="1:9" s="50" customFormat="1" ht="15" customHeight="1" x14ac:dyDescent="0.25">
      <c r="A30" s="81">
        <v>3</v>
      </c>
      <c r="B30" s="72" t="s">
        <v>45</v>
      </c>
      <c r="C30" s="82"/>
      <c r="D30" s="69">
        <f>D31+D37+D38</f>
        <v>6880490.0899999999</v>
      </c>
      <c r="E30" s="70">
        <f>E31+E37+E38</f>
        <v>0</v>
      </c>
      <c r="F30" s="71">
        <f>F31+F37+F38</f>
        <v>2271053.29</v>
      </c>
      <c r="G30" s="70">
        <f>G31+G37+G38</f>
        <v>0</v>
      </c>
      <c r="H30" s="48">
        <f>SUM(E30:G30)</f>
        <v>2271053.29</v>
      </c>
      <c r="I30" s="49">
        <f>IFERROR(H30/D30*100,"0")</f>
        <v>33.00714426288782</v>
      </c>
    </row>
    <row r="31" spans="1:9" s="50" customFormat="1" ht="15" customHeight="1" x14ac:dyDescent="0.25">
      <c r="A31" s="81" t="s">
        <v>46</v>
      </c>
      <c r="B31" s="52" t="s">
        <v>47</v>
      </c>
      <c r="C31" s="53"/>
      <c r="D31" s="69">
        <f>SUM(D32:D36)</f>
        <v>6880490.0899999999</v>
      </c>
      <c r="E31" s="70">
        <f>SUM(E32:E36)</f>
        <v>0</v>
      </c>
      <c r="F31" s="71">
        <f>SUM(F32:F36)</f>
        <v>2271053.29</v>
      </c>
      <c r="G31" s="70">
        <f>SUM(G32:G36)</f>
        <v>0</v>
      </c>
      <c r="H31" s="48">
        <f>SUM(H32:H35)</f>
        <v>1271053.2899999998</v>
      </c>
      <c r="I31" s="49">
        <f t="shared" ref="I31:I36" si="2">IFERROR(H31/D31*100,"0")</f>
        <v>18.473295846284689</v>
      </c>
    </row>
    <row r="32" spans="1:9" s="50" customFormat="1" ht="25.5" x14ac:dyDescent="0.25">
      <c r="A32" s="51" t="s">
        <v>48</v>
      </c>
      <c r="B32" s="72"/>
      <c r="C32" s="62" t="s">
        <v>49</v>
      </c>
      <c r="D32" s="63">
        <v>5880490.0899999999</v>
      </c>
      <c r="E32" s="68">
        <v>0</v>
      </c>
      <c r="F32" s="65">
        <f>'PrevistoxReal Cons '!F32</f>
        <v>1271053.2899999998</v>
      </c>
      <c r="G32" s="65">
        <v>0</v>
      </c>
      <c r="H32" s="48">
        <f t="shared" ref="H32:H34" si="3">SUM(E32:G32)</f>
        <v>1271053.2899999998</v>
      </c>
      <c r="I32" s="49">
        <f t="shared" si="2"/>
        <v>21.614750990933135</v>
      </c>
    </row>
    <row r="33" spans="1:9" s="50" customFormat="1" ht="15" customHeight="1" x14ac:dyDescent="0.25">
      <c r="A33" s="51" t="s">
        <v>51</v>
      </c>
      <c r="B33" s="72"/>
      <c r="C33" s="62" t="s">
        <v>52</v>
      </c>
      <c r="D33" s="63"/>
      <c r="E33" s="68">
        <v>0</v>
      </c>
      <c r="F33" s="71">
        <v>0</v>
      </c>
      <c r="G33" s="71">
        <v>0</v>
      </c>
      <c r="H33" s="48">
        <f t="shared" si="3"/>
        <v>0</v>
      </c>
      <c r="I33" s="49" t="str">
        <f t="shared" si="2"/>
        <v>0</v>
      </c>
    </row>
    <row r="34" spans="1:9" s="50" customFormat="1" ht="15" customHeight="1" x14ac:dyDescent="0.25">
      <c r="A34" s="51" t="s">
        <v>54</v>
      </c>
      <c r="B34" s="72"/>
      <c r="C34" s="62" t="s">
        <v>55</v>
      </c>
      <c r="D34" s="63">
        <v>0</v>
      </c>
      <c r="E34" s="70">
        <v>0</v>
      </c>
      <c r="F34" s="71">
        <v>0</v>
      </c>
      <c r="G34" s="71">
        <v>0</v>
      </c>
      <c r="H34" s="48">
        <f t="shared" si="3"/>
        <v>0</v>
      </c>
      <c r="I34" s="49"/>
    </row>
    <row r="35" spans="1:9" s="50" customFormat="1" ht="15" customHeight="1" x14ac:dyDescent="0.25">
      <c r="A35" s="51" t="s">
        <v>56</v>
      </c>
      <c r="B35" s="72"/>
      <c r="C35" s="62" t="s">
        <v>57</v>
      </c>
      <c r="D35" s="63">
        <v>0</v>
      </c>
      <c r="E35" s="68">
        <v>0</v>
      </c>
      <c r="F35" s="65">
        <v>0</v>
      </c>
      <c r="G35" s="71">
        <v>0</v>
      </c>
      <c r="H35" s="48">
        <f>SUM(E35:G35)</f>
        <v>0</v>
      </c>
      <c r="I35" s="49" t="str">
        <f t="shared" si="2"/>
        <v>0</v>
      </c>
    </row>
    <row r="36" spans="1:9" s="50" customFormat="1" ht="15" customHeight="1" x14ac:dyDescent="0.25">
      <c r="A36" s="51" t="s">
        <v>59</v>
      </c>
      <c r="B36" s="82"/>
      <c r="C36" s="62" t="s">
        <v>377</v>
      </c>
      <c r="D36" s="63">
        <v>1000000</v>
      </c>
      <c r="E36" s="68">
        <f>'PrevistoxReal Cons '!E37</f>
        <v>0</v>
      </c>
      <c r="F36" s="80">
        <v>1000000</v>
      </c>
      <c r="G36" s="73">
        <v>0</v>
      </c>
      <c r="H36" s="48">
        <f>SUM(E36:G36)</f>
        <v>1000000</v>
      </c>
      <c r="I36" s="49">
        <f t="shared" si="2"/>
        <v>100</v>
      </c>
    </row>
    <row r="37" spans="1:9" s="50" customFormat="1" ht="15" customHeight="1" x14ac:dyDescent="0.25">
      <c r="A37" s="81" t="s">
        <v>61</v>
      </c>
      <c r="B37" s="52" t="s">
        <v>62</v>
      </c>
      <c r="C37" s="53"/>
      <c r="D37" s="69"/>
      <c r="E37" s="68">
        <v>0</v>
      </c>
      <c r="F37" s="80">
        <v>0</v>
      </c>
      <c r="G37" s="80">
        <v>0</v>
      </c>
      <c r="H37" s="48">
        <f>SUM(E37:G37)</f>
        <v>0</v>
      </c>
      <c r="I37" s="49" t="str">
        <f>IFERROR(H37/D37*100,"0")</f>
        <v>0</v>
      </c>
    </row>
    <row r="38" spans="1:9" s="50" customFormat="1" ht="15" customHeight="1" x14ac:dyDescent="0.25">
      <c r="A38" s="87" t="s">
        <v>63</v>
      </c>
      <c r="B38" s="78" t="s">
        <v>64</v>
      </c>
      <c r="C38" s="79"/>
      <c r="D38" s="271">
        <v>0</v>
      </c>
      <c r="E38" s="68">
        <v>0</v>
      </c>
      <c r="F38" s="80"/>
      <c r="G38" s="73"/>
      <c r="H38" s="48">
        <f>SUM(E38:G38)</f>
        <v>0</v>
      </c>
      <c r="I38" s="49" t="str">
        <f>IFERROR(H38/D38*100,"0")</f>
        <v>0</v>
      </c>
    </row>
    <row r="39" spans="1:9" s="50" customFormat="1" ht="14.1" customHeight="1" x14ac:dyDescent="0.25">
      <c r="A39" s="89"/>
      <c r="B39" s="90"/>
      <c r="C39" s="91"/>
      <c r="D39" s="92"/>
      <c r="E39" s="92"/>
      <c r="F39" s="93"/>
      <c r="G39" s="93"/>
      <c r="H39" s="93"/>
      <c r="I39" s="94"/>
    </row>
    <row r="40" spans="1:9" s="50" customFormat="1" ht="16.5" customHeight="1" x14ac:dyDescent="0.2">
      <c r="A40" s="32" t="s">
        <v>65</v>
      </c>
      <c r="B40" s="90"/>
      <c r="C40" s="90"/>
      <c r="D40" s="92"/>
      <c r="E40" s="92"/>
      <c r="F40" s="95"/>
      <c r="G40" s="95"/>
      <c r="H40" s="95"/>
      <c r="I40" s="96"/>
    </row>
    <row r="41" spans="1:9" ht="14.1" customHeight="1" x14ac:dyDescent="0.2">
      <c r="B41" s="7"/>
      <c r="C41" s="7"/>
      <c r="D41" s="97"/>
      <c r="E41" s="97"/>
      <c r="F41" s="3"/>
      <c r="G41" s="98"/>
      <c r="H41" s="2"/>
      <c r="I41" s="99"/>
    </row>
    <row r="42" spans="1:9" s="41" customFormat="1" ht="27" customHeight="1" x14ac:dyDescent="0.2">
      <c r="A42" s="1"/>
      <c r="B42" s="100" t="s">
        <v>66</v>
      </c>
      <c r="C42" s="101"/>
      <c r="D42" s="102" t="s">
        <v>67</v>
      </c>
      <c r="E42" s="37" t="s">
        <v>12</v>
      </c>
      <c r="F42" s="38" t="s">
        <v>13</v>
      </c>
      <c r="G42" s="37" t="s">
        <v>14</v>
      </c>
      <c r="H42" s="39" t="s">
        <v>15</v>
      </c>
      <c r="I42" s="103" t="s">
        <v>16</v>
      </c>
    </row>
    <row r="43" spans="1:9" s="50" customFormat="1" ht="15" customHeight="1" x14ac:dyDescent="0.25">
      <c r="A43" s="105" t="s">
        <v>68</v>
      </c>
      <c r="B43" s="43" t="s">
        <v>69</v>
      </c>
      <c r="C43" s="44"/>
      <c r="D43" s="69">
        <f>D44+D45+D50</f>
        <v>19799990.09</v>
      </c>
      <c r="E43" s="106">
        <f>E44+E45+E50</f>
        <v>0</v>
      </c>
      <c r="F43" s="106">
        <f>F44+F45+F50</f>
        <v>6769829.1000000006</v>
      </c>
      <c r="G43" s="106">
        <f>G44+G45+G50</f>
        <v>0</v>
      </c>
      <c r="H43" s="48">
        <f t="shared" ref="H43:H50" si="4">SUM(E43:G43)</f>
        <v>6769829.1000000006</v>
      </c>
      <c r="I43" s="49">
        <f>H43/D43*100</f>
        <v>34.191073173410871</v>
      </c>
    </row>
    <row r="44" spans="1:9" s="50" customFormat="1" ht="12.75" customHeight="1" x14ac:dyDescent="0.25">
      <c r="A44" s="105" t="s">
        <v>70</v>
      </c>
      <c r="B44" s="52" t="s">
        <v>71</v>
      </c>
      <c r="C44" s="53"/>
      <c r="D44" s="107">
        <v>12919500</v>
      </c>
      <c r="E44" s="108">
        <v>0</v>
      </c>
      <c r="F44" s="108">
        <v>5543696.54</v>
      </c>
      <c r="G44" s="108">
        <v>0</v>
      </c>
      <c r="H44" s="48">
        <f t="shared" si="4"/>
        <v>5543696.54</v>
      </c>
      <c r="I44" s="49">
        <f>H44/D44*100</f>
        <v>42.909528542126246</v>
      </c>
    </row>
    <row r="45" spans="1:9" s="50" customFormat="1" x14ac:dyDescent="0.25">
      <c r="A45" s="105" t="s">
        <v>72</v>
      </c>
      <c r="B45" s="52" t="s">
        <v>73</v>
      </c>
      <c r="C45" s="53"/>
      <c r="D45" s="107">
        <f>SUM(D46:D49)</f>
        <v>6852490.0899999999</v>
      </c>
      <c r="E45" s="108">
        <f>SUM(E46:E49)</f>
        <v>0</v>
      </c>
      <c r="F45" s="73">
        <f>SUM(F46:F49)</f>
        <v>1183332.5200000003</v>
      </c>
      <c r="G45" s="73">
        <f>SUM(G46:G49)</f>
        <v>0</v>
      </c>
      <c r="H45" s="48">
        <f t="shared" si="4"/>
        <v>1183332.5200000003</v>
      </c>
      <c r="I45" s="49"/>
    </row>
    <row r="46" spans="1:9" s="115" customFormat="1" ht="25.5" customHeight="1" x14ac:dyDescent="0.25">
      <c r="A46" s="109" t="s">
        <v>74</v>
      </c>
      <c r="B46" s="110"/>
      <c r="C46" s="111" t="s">
        <v>49</v>
      </c>
      <c r="D46" s="67">
        <v>6852490.0899999999</v>
      </c>
      <c r="E46" s="117">
        <v>0</v>
      </c>
      <c r="F46" s="112">
        <v>1183332.5200000003</v>
      </c>
      <c r="G46" s="113">
        <v>0</v>
      </c>
      <c r="H46" s="48">
        <f t="shared" si="4"/>
        <v>1183332.5200000003</v>
      </c>
      <c r="I46" s="49">
        <f>H46/D46*100</f>
        <v>17.268649855136093</v>
      </c>
    </row>
    <row r="47" spans="1:9" s="115" customFormat="1" ht="12.75" customHeight="1" x14ac:dyDescent="0.25">
      <c r="A47" s="109" t="s">
        <v>75</v>
      </c>
      <c r="B47" s="116"/>
      <c r="C47" s="111" t="s">
        <v>52</v>
      </c>
      <c r="D47" s="67">
        <v>0</v>
      </c>
      <c r="E47" s="117">
        <v>0</v>
      </c>
      <c r="F47" s="112">
        <v>0</v>
      </c>
      <c r="G47" s="113">
        <v>0</v>
      </c>
      <c r="H47" s="48">
        <f t="shared" si="4"/>
        <v>0</v>
      </c>
      <c r="I47" s="49" t="str">
        <f>IFERROR(H47/D47*100,"0")</f>
        <v>0</v>
      </c>
    </row>
    <row r="48" spans="1:9" s="115" customFormat="1" ht="12.75" customHeight="1" x14ac:dyDescent="0.25">
      <c r="A48" s="109" t="s">
        <v>76</v>
      </c>
      <c r="B48" s="116"/>
      <c r="C48" s="111" t="s">
        <v>77</v>
      </c>
      <c r="D48" s="67">
        <v>0</v>
      </c>
      <c r="E48" s="117">
        <v>0</v>
      </c>
      <c r="F48" s="112">
        <v>0</v>
      </c>
      <c r="G48" s="113">
        <v>0</v>
      </c>
      <c r="H48" s="48">
        <f t="shared" si="4"/>
        <v>0</v>
      </c>
      <c r="I48" s="49" t="str">
        <f>IFERROR(H48/D48*100,"0")</f>
        <v>0</v>
      </c>
    </row>
    <row r="49" spans="1:9" s="115" customFormat="1" ht="12.75" customHeight="1" x14ac:dyDescent="0.25">
      <c r="A49" s="109" t="s">
        <v>78</v>
      </c>
      <c r="B49" s="116"/>
      <c r="C49" s="111" t="s">
        <v>57</v>
      </c>
      <c r="D49" s="67">
        <v>0</v>
      </c>
      <c r="E49" s="117">
        <v>0</v>
      </c>
      <c r="F49" s="112">
        <v>0</v>
      </c>
      <c r="G49" s="113">
        <v>0</v>
      </c>
      <c r="H49" s="48">
        <f t="shared" si="4"/>
        <v>0</v>
      </c>
      <c r="I49" s="49" t="str">
        <f>IFERROR(H49/D49*100,"0")</f>
        <v>0</v>
      </c>
    </row>
    <row r="50" spans="1:9" s="115" customFormat="1" x14ac:dyDescent="0.25">
      <c r="A50" s="105" t="s">
        <v>79</v>
      </c>
      <c r="B50" s="52" t="s">
        <v>80</v>
      </c>
      <c r="C50" s="53"/>
      <c r="D50" s="107">
        <v>28000</v>
      </c>
      <c r="E50" s="106">
        <v>0</v>
      </c>
      <c r="F50" s="113">
        <v>42800.04</v>
      </c>
      <c r="G50" s="113">
        <v>0</v>
      </c>
      <c r="H50" s="48">
        <f t="shared" si="4"/>
        <v>42800.04</v>
      </c>
      <c r="I50" s="49">
        <f>H50/D50*100</f>
        <v>152.85728571428572</v>
      </c>
    </row>
    <row r="51" spans="1:9" s="121" customFormat="1" ht="15" customHeight="1" x14ac:dyDescent="0.25">
      <c r="A51" s="105" t="s">
        <v>81</v>
      </c>
      <c r="B51" s="43" t="s">
        <v>82</v>
      </c>
      <c r="C51" s="44"/>
      <c r="D51" s="107">
        <v>0</v>
      </c>
      <c r="E51" s="108">
        <f>E52</f>
        <v>0</v>
      </c>
      <c r="F51" s="108">
        <f t="shared" ref="F51:G51" si="5">F52</f>
        <v>0</v>
      </c>
      <c r="G51" s="108">
        <f t="shared" si="5"/>
        <v>0</v>
      </c>
      <c r="H51" s="119">
        <f>H52</f>
        <v>0</v>
      </c>
      <c r="I51" s="49">
        <v>0</v>
      </c>
    </row>
    <row r="52" spans="1:9" s="121" customFormat="1" x14ac:dyDescent="0.25">
      <c r="A52" s="118" t="s">
        <v>83</v>
      </c>
      <c r="B52" s="52" t="s">
        <v>84</v>
      </c>
      <c r="C52" s="53"/>
      <c r="D52" s="107">
        <v>0</v>
      </c>
      <c r="E52" s="108">
        <v>0</v>
      </c>
      <c r="F52" s="245">
        <v>0</v>
      </c>
      <c r="G52" s="245">
        <v>0</v>
      </c>
      <c r="H52" s="119">
        <f>SUM(E52:G52)</f>
        <v>0</v>
      </c>
      <c r="I52" s="49" t="s">
        <v>378</v>
      </c>
    </row>
    <row r="53" spans="1:9" s="50" customFormat="1" ht="8.1" customHeight="1" x14ac:dyDescent="0.2">
      <c r="A53" s="1"/>
      <c r="B53" s="122"/>
      <c r="C53" s="122"/>
      <c r="D53" s="123"/>
      <c r="E53" s="123"/>
      <c r="F53" s="95"/>
      <c r="G53" s="95"/>
      <c r="H53" s="93"/>
      <c r="I53" s="94"/>
    </row>
    <row r="54" spans="1:9" s="41" customFormat="1" ht="27" customHeight="1" x14ac:dyDescent="0.2">
      <c r="A54" s="1"/>
      <c r="B54" s="124" t="s">
        <v>85</v>
      </c>
      <c r="C54" s="125"/>
      <c r="D54" s="102" t="s">
        <v>67</v>
      </c>
      <c r="E54" s="37" t="s">
        <v>12</v>
      </c>
      <c r="F54" s="38" t="s">
        <v>13</v>
      </c>
      <c r="G54" s="37" t="s">
        <v>14</v>
      </c>
      <c r="H54" s="39" t="s">
        <v>15</v>
      </c>
      <c r="I54" s="103" t="s">
        <v>16</v>
      </c>
    </row>
    <row r="55" spans="1:9" s="50" customFormat="1" ht="18" customHeight="1" x14ac:dyDescent="0.25">
      <c r="A55" s="42" t="s">
        <v>86</v>
      </c>
      <c r="B55" s="43" t="s">
        <v>87</v>
      </c>
      <c r="C55" s="44"/>
      <c r="D55" s="126">
        <f>D56+D153</f>
        <v>19799990.090000004</v>
      </c>
      <c r="E55" s="127">
        <f>E56+E153</f>
        <v>0</v>
      </c>
      <c r="F55" s="128">
        <f>F56+F153</f>
        <v>6769829.0999999987</v>
      </c>
      <c r="G55" s="129">
        <f>G56+G153</f>
        <v>0</v>
      </c>
      <c r="H55" s="130">
        <f>H56+H153</f>
        <v>6769829.0999999987</v>
      </c>
      <c r="I55" s="131">
        <f>H55/D55*100</f>
        <v>34.19107317341085</v>
      </c>
    </row>
    <row r="56" spans="1:9" s="50" customFormat="1" ht="18" customHeight="1" x14ac:dyDescent="0.25">
      <c r="A56" s="42" t="s">
        <v>88</v>
      </c>
      <c r="B56" s="52" t="s">
        <v>89</v>
      </c>
      <c r="C56" s="53"/>
      <c r="D56" s="126">
        <f>D57+D70+D79+D96+D103+D146</f>
        <v>19799990.090000004</v>
      </c>
      <c r="E56" s="127">
        <f>E57+E70+E79+E96+E103+E146</f>
        <v>0</v>
      </c>
      <c r="F56" s="128">
        <f>F57+F70+F79+F96+F103+F146</f>
        <v>6352378.459999999</v>
      </c>
      <c r="G56" s="129">
        <f>G57+G70+G79+G96+G103+G146</f>
        <v>0</v>
      </c>
      <c r="H56" s="130">
        <f>H57+H70+H79+H96+H103+H146</f>
        <v>6352378.459999999</v>
      </c>
      <c r="I56" s="131">
        <f>H56/D56*100</f>
        <v>32.082735552520667</v>
      </c>
    </row>
    <row r="57" spans="1:9" s="50" customFormat="1" ht="12.75" customHeight="1" x14ac:dyDescent="0.25">
      <c r="A57" s="42" t="s">
        <v>90</v>
      </c>
      <c r="B57" s="132"/>
      <c r="C57" s="133" t="s">
        <v>91</v>
      </c>
      <c r="D57" s="57">
        <f>D58+D61+D64+D67</f>
        <v>11617650.010000002</v>
      </c>
      <c r="E57" s="134">
        <f>E58+E61+E64+E67</f>
        <v>0</v>
      </c>
      <c r="F57" s="135">
        <f>F58+F61+F64+F67</f>
        <v>4133379.1799999997</v>
      </c>
      <c r="G57" s="136">
        <f t="shared" ref="G57" si="6">G58+G61+G64+G67</f>
        <v>0</v>
      </c>
      <c r="H57" s="134">
        <f>H58+H61+H64+H67</f>
        <v>4133379.1799999997</v>
      </c>
      <c r="I57" s="49">
        <f>H57/D57*100</f>
        <v>35.578444663440152</v>
      </c>
    </row>
    <row r="58" spans="1:9" s="50" customFormat="1" x14ac:dyDescent="0.25">
      <c r="A58" s="138" t="s">
        <v>92</v>
      </c>
      <c r="B58" s="116"/>
      <c r="C58" s="139" t="s">
        <v>93</v>
      </c>
      <c r="D58" s="57">
        <f>D59+D60</f>
        <v>975125.84000000008</v>
      </c>
      <c r="E58" s="128">
        <f>SUM(E59:E60)</f>
        <v>0</v>
      </c>
      <c r="F58" s="128">
        <f>SUM(F59:F60)</f>
        <v>319751.96000000002</v>
      </c>
      <c r="G58" s="128">
        <f t="shared" ref="G58" si="7">SUM(G59:G60)</f>
        <v>0</v>
      </c>
      <c r="H58" s="140">
        <f>SUM(H59:H60)</f>
        <v>319751.96000000002</v>
      </c>
      <c r="I58" s="49">
        <f t="shared" ref="I58:I66" si="8">H58/D58*100</f>
        <v>32.790840616017313</v>
      </c>
    </row>
    <row r="59" spans="1:9" s="50" customFormat="1" x14ac:dyDescent="0.25">
      <c r="A59" s="138" t="s">
        <v>94</v>
      </c>
      <c r="B59" s="141"/>
      <c r="C59" s="142" t="s">
        <v>95</v>
      </c>
      <c r="D59" s="66">
        <v>313527.15999999997</v>
      </c>
      <c r="E59" s="117">
        <v>0</v>
      </c>
      <c r="F59" s="112">
        <v>110652.82</v>
      </c>
      <c r="G59" s="112">
        <v>0</v>
      </c>
      <c r="H59" s="143">
        <f>SUM(E59:G59)</f>
        <v>110652.82</v>
      </c>
      <c r="I59" s="49">
        <f t="shared" si="8"/>
        <v>35.292897750867901</v>
      </c>
    </row>
    <row r="60" spans="1:9" s="50" customFormat="1" x14ac:dyDescent="0.25">
      <c r="A60" s="138" t="s">
        <v>96</v>
      </c>
      <c r="B60" s="141"/>
      <c r="C60" s="142" t="s">
        <v>97</v>
      </c>
      <c r="D60" s="66">
        <v>661598.68000000005</v>
      </c>
      <c r="E60" s="117">
        <v>0</v>
      </c>
      <c r="F60" s="112">
        <v>209099.14</v>
      </c>
      <c r="G60" s="112">
        <v>0</v>
      </c>
      <c r="H60" s="143">
        <f>SUM(E60:G60)</f>
        <v>209099.14</v>
      </c>
      <c r="I60" s="49">
        <f t="shared" si="8"/>
        <v>31.605132585814712</v>
      </c>
    </row>
    <row r="61" spans="1:9" s="50" customFormat="1" ht="12.75" customHeight="1" x14ac:dyDescent="0.25">
      <c r="A61" s="138" t="s">
        <v>98</v>
      </c>
      <c r="B61" s="116"/>
      <c r="C61" s="139" t="s">
        <v>99</v>
      </c>
      <c r="D61" s="57">
        <f>D62+D63</f>
        <v>10339046.810000001</v>
      </c>
      <c r="E61" s="128">
        <f>E62+E63</f>
        <v>0</v>
      </c>
      <c r="F61" s="128">
        <f>F62+F63</f>
        <v>3662046.7099999995</v>
      </c>
      <c r="G61" s="128">
        <f t="shared" ref="G61" si="9">G62+G63</f>
        <v>0</v>
      </c>
      <c r="H61" s="140">
        <f>SUM(H62:H63)</f>
        <v>3662046.7099999995</v>
      </c>
      <c r="I61" s="49">
        <f t="shared" si="8"/>
        <v>35.419577619650987</v>
      </c>
    </row>
    <row r="62" spans="1:9" s="50" customFormat="1" x14ac:dyDescent="0.25">
      <c r="A62" s="138" t="s">
        <v>100</v>
      </c>
      <c r="B62" s="141"/>
      <c r="C62" s="142" t="s">
        <v>95</v>
      </c>
      <c r="D62" s="66">
        <v>2157442.0699999998</v>
      </c>
      <c r="E62" s="117">
        <v>0</v>
      </c>
      <c r="F62" s="112">
        <v>749070.37</v>
      </c>
      <c r="G62" s="112">
        <v>0</v>
      </c>
      <c r="H62" s="143">
        <f>SUM(E62:G62)</f>
        <v>749070.37</v>
      </c>
      <c r="I62" s="49">
        <f t="shared" si="8"/>
        <v>34.720300508462785</v>
      </c>
    </row>
    <row r="63" spans="1:9" s="50" customFormat="1" x14ac:dyDescent="0.25">
      <c r="A63" s="138" t="s">
        <v>101</v>
      </c>
      <c r="B63" s="141"/>
      <c r="C63" s="142" t="s">
        <v>97</v>
      </c>
      <c r="D63" s="66">
        <v>8181604.7400000002</v>
      </c>
      <c r="E63" s="117">
        <v>0</v>
      </c>
      <c r="F63" s="112">
        <v>2912976.3399999994</v>
      </c>
      <c r="G63" s="112">
        <v>0</v>
      </c>
      <c r="H63" s="143">
        <f>SUM(E63:G63)</f>
        <v>2912976.3399999994</v>
      </c>
      <c r="I63" s="49">
        <f t="shared" si="8"/>
        <v>35.603972968266362</v>
      </c>
    </row>
    <row r="64" spans="1:9" s="50" customFormat="1" ht="12.75" customHeight="1" x14ac:dyDescent="0.25">
      <c r="A64" s="138" t="s">
        <v>102</v>
      </c>
      <c r="B64" s="116"/>
      <c r="C64" s="139" t="s">
        <v>103</v>
      </c>
      <c r="D64" s="57">
        <f>D65+D66</f>
        <v>203130.96</v>
      </c>
      <c r="E64" s="128">
        <f>SUM(E65:E66)</f>
        <v>0</v>
      </c>
      <c r="F64" s="128">
        <f>SUM(F65:F66)</f>
        <v>131867.72</v>
      </c>
      <c r="G64" s="128">
        <f t="shared" ref="G64" si="10">SUM(G65:G66)</f>
        <v>0</v>
      </c>
      <c r="H64" s="140">
        <f>SUM(H65:H66)</f>
        <v>131867.72</v>
      </c>
      <c r="I64" s="49">
        <f t="shared" si="8"/>
        <v>64.917588141167641</v>
      </c>
    </row>
    <row r="65" spans="1:9" s="50" customFormat="1" x14ac:dyDescent="0.25">
      <c r="A65" s="138" t="s">
        <v>104</v>
      </c>
      <c r="B65" s="141"/>
      <c r="C65" s="142" t="s">
        <v>95</v>
      </c>
      <c r="D65" s="66">
        <v>13973.72</v>
      </c>
      <c r="E65" s="117">
        <v>0</v>
      </c>
      <c r="F65" s="112">
        <v>623.33000000000004</v>
      </c>
      <c r="G65" s="112">
        <v>0</v>
      </c>
      <c r="H65" s="143">
        <f>SUM(E65:G65)</f>
        <v>623.33000000000004</v>
      </c>
      <c r="I65" s="49">
        <f t="shared" si="8"/>
        <v>4.4607305713868612</v>
      </c>
    </row>
    <row r="66" spans="1:9" s="50" customFormat="1" x14ac:dyDescent="0.25">
      <c r="A66" s="138" t="s">
        <v>105</v>
      </c>
      <c r="B66" s="141"/>
      <c r="C66" s="142" t="s">
        <v>97</v>
      </c>
      <c r="D66" s="66">
        <v>189157.24</v>
      </c>
      <c r="E66" s="117">
        <v>0</v>
      </c>
      <c r="F66" s="112">
        <v>131244.39000000001</v>
      </c>
      <c r="G66" s="112">
        <v>0</v>
      </c>
      <c r="H66" s="143">
        <f>SUM(E66:G66)</f>
        <v>131244.39000000001</v>
      </c>
      <c r="I66" s="49">
        <f t="shared" si="8"/>
        <v>69.383751845818864</v>
      </c>
    </row>
    <row r="67" spans="1:9" s="50" customFormat="1" ht="12.75" customHeight="1" x14ac:dyDescent="0.25">
      <c r="A67" s="138" t="s">
        <v>106</v>
      </c>
      <c r="B67" s="116"/>
      <c r="C67" s="139" t="s">
        <v>107</v>
      </c>
      <c r="D67" s="57">
        <f>D68+D69</f>
        <v>100346.4</v>
      </c>
      <c r="E67" s="128">
        <f>SUM(E68:E69)</f>
        <v>0</v>
      </c>
      <c r="F67" s="128">
        <f>SUM(F68:F69)</f>
        <v>19712.79</v>
      </c>
      <c r="G67" s="128">
        <f t="shared" ref="G67" si="11">SUM(G68:G69)</f>
        <v>0</v>
      </c>
      <c r="H67" s="140">
        <f>SUM(H68:H69)</f>
        <v>19712.79</v>
      </c>
      <c r="I67" s="49">
        <f>IFERROR(H67/D67*100,"0")</f>
        <v>19.644740618497529</v>
      </c>
    </row>
    <row r="68" spans="1:9" s="50" customFormat="1" x14ac:dyDescent="0.25">
      <c r="A68" s="138" t="s">
        <v>108</v>
      </c>
      <c r="B68" s="141"/>
      <c r="C68" s="142" t="s">
        <v>95</v>
      </c>
      <c r="D68" s="66">
        <v>25086.6</v>
      </c>
      <c r="E68" s="117">
        <v>0</v>
      </c>
      <c r="F68" s="112">
        <v>4860.7199999999993</v>
      </c>
      <c r="G68" s="113">
        <v>0</v>
      </c>
      <c r="H68" s="143">
        <f>SUM(E68:G68)</f>
        <v>4860.7199999999993</v>
      </c>
      <c r="I68" s="49">
        <f>IFERROR(H68/D68*100,"0")</f>
        <v>19.375762359187775</v>
      </c>
    </row>
    <row r="69" spans="1:9" s="50" customFormat="1" x14ac:dyDescent="0.25">
      <c r="A69" s="138" t="s">
        <v>109</v>
      </c>
      <c r="B69" s="141"/>
      <c r="C69" s="142" t="s">
        <v>97</v>
      </c>
      <c r="D69" s="66">
        <v>75259.8</v>
      </c>
      <c r="E69" s="117">
        <v>0</v>
      </c>
      <c r="F69" s="112">
        <v>14852.07</v>
      </c>
      <c r="G69" s="113">
        <v>0</v>
      </c>
      <c r="H69" s="143">
        <f>SUM(E69:G69)</f>
        <v>14852.07</v>
      </c>
      <c r="I69" s="49">
        <f>IFERROR(H69/D69*100,"0")</f>
        <v>19.734400038267442</v>
      </c>
    </row>
    <row r="70" spans="1:9" s="50" customFormat="1" ht="28.5" customHeight="1" x14ac:dyDescent="0.25">
      <c r="A70" s="42" t="s">
        <v>110</v>
      </c>
      <c r="B70" s="132"/>
      <c r="C70" s="133" t="s">
        <v>111</v>
      </c>
      <c r="D70" s="57">
        <f t="shared" ref="D70" si="12">SUM(D71:D78)</f>
        <v>4085655.71</v>
      </c>
      <c r="E70" s="128">
        <f>SUM(E71:E78)</f>
        <v>0</v>
      </c>
      <c r="F70" s="128">
        <f>SUM(F71:F78)</f>
        <v>1242000.2000000002</v>
      </c>
      <c r="G70" s="128">
        <f>SUM(G71:G78)</f>
        <v>0</v>
      </c>
      <c r="H70" s="140">
        <f>SUM(H71:H78)</f>
        <v>1242000.2000000002</v>
      </c>
      <c r="I70" s="49">
        <f t="shared" ref="I70:I77" si="13">H70/D70*100</f>
        <v>30.399042116057306</v>
      </c>
    </row>
    <row r="71" spans="1:9" s="50" customFormat="1" x14ac:dyDescent="0.25">
      <c r="A71" s="138" t="s">
        <v>112</v>
      </c>
      <c r="B71" s="141"/>
      <c r="C71" s="111" t="s">
        <v>113</v>
      </c>
      <c r="D71" s="67">
        <v>823332.24</v>
      </c>
      <c r="E71" s="117">
        <v>0</v>
      </c>
      <c r="F71" s="112">
        <v>266337.79000000004</v>
      </c>
      <c r="G71" s="112">
        <v>0</v>
      </c>
      <c r="H71" s="143">
        <f t="shared" ref="H71:H78" si="14">SUM(E71:G71)</f>
        <v>266337.79000000004</v>
      </c>
      <c r="I71" s="49">
        <f t="shared" si="13"/>
        <v>32.348762390259374</v>
      </c>
    </row>
    <row r="72" spans="1:9" s="50" customFormat="1" ht="12.75" customHeight="1" x14ac:dyDescent="0.25">
      <c r="A72" s="138" t="s">
        <v>114</v>
      </c>
      <c r="B72" s="141"/>
      <c r="C72" s="111" t="s">
        <v>115</v>
      </c>
      <c r="D72" s="67">
        <v>2554804.91</v>
      </c>
      <c r="E72" s="117">
        <v>0</v>
      </c>
      <c r="F72" s="112">
        <v>815209.6</v>
      </c>
      <c r="G72" s="112">
        <v>0</v>
      </c>
      <c r="H72" s="143">
        <f t="shared" si="14"/>
        <v>815209.6</v>
      </c>
      <c r="I72" s="49">
        <f t="shared" si="13"/>
        <v>31.908878709646753</v>
      </c>
    </row>
    <row r="73" spans="1:9" s="50" customFormat="1" x14ac:dyDescent="0.25">
      <c r="A73" s="138" t="s">
        <v>116</v>
      </c>
      <c r="B73" s="141"/>
      <c r="C73" s="111" t="s">
        <v>117</v>
      </c>
      <c r="D73" s="67">
        <v>76026</v>
      </c>
      <c r="E73" s="117">
        <v>0</v>
      </c>
      <c r="F73" s="112">
        <v>32343.120000000003</v>
      </c>
      <c r="G73" s="112">
        <v>0</v>
      </c>
      <c r="H73" s="143">
        <f t="shared" si="14"/>
        <v>32343.120000000003</v>
      </c>
      <c r="I73" s="49">
        <f t="shared" si="13"/>
        <v>42.54218293741615</v>
      </c>
    </row>
    <row r="74" spans="1:9" s="50" customFormat="1" ht="12.75" customHeight="1" x14ac:dyDescent="0.25">
      <c r="A74" s="138" t="s">
        <v>118</v>
      </c>
      <c r="B74" s="141"/>
      <c r="C74" s="111" t="s">
        <v>119</v>
      </c>
      <c r="D74" s="67">
        <v>314915.8</v>
      </c>
      <c r="E74" s="117">
        <v>0</v>
      </c>
      <c r="F74" s="112">
        <v>74646.009999999995</v>
      </c>
      <c r="G74" s="112">
        <v>0</v>
      </c>
      <c r="H74" s="143">
        <f t="shared" si="14"/>
        <v>74646.009999999995</v>
      </c>
      <c r="I74" s="49">
        <f t="shared" si="13"/>
        <v>23.703482010111909</v>
      </c>
    </row>
    <row r="75" spans="1:9" s="50" customFormat="1" ht="12.75" customHeight="1" x14ac:dyDescent="0.25">
      <c r="A75" s="138" t="s">
        <v>120</v>
      </c>
      <c r="B75" s="141"/>
      <c r="C75" s="111" t="s">
        <v>121</v>
      </c>
      <c r="D75" s="67">
        <v>218830.76</v>
      </c>
      <c r="E75" s="117">
        <v>0</v>
      </c>
      <c r="F75" s="112">
        <v>47515.280000000006</v>
      </c>
      <c r="G75" s="112">
        <v>0</v>
      </c>
      <c r="H75" s="143">
        <f t="shared" si="14"/>
        <v>47515.280000000006</v>
      </c>
      <c r="I75" s="49">
        <f t="shared" si="13"/>
        <v>21.713254571706468</v>
      </c>
    </row>
    <row r="76" spans="1:9" s="50" customFormat="1" x14ac:dyDescent="0.25">
      <c r="A76" s="138" t="s">
        <v>122</v>
      </c>
      <c r="B76" s="61"/>
      <c r="C76" s="62" t="s">
        <v>123</v>
      </c>
      <c r="D76" s="67">
        <v>15000</v>
      </c>
      <c r="E76" s="117">
        <v>0</v>
      </c>
      <c r="F76" s="112">
        <v>0</v>
      </c>
      <c r="G76" s="112">
        <v>0</v>
      </c>
      <c r="H76" s="143">
        <f t="shared" si="14"/>
        <v>0</v>
      </c>
      <c r="I76" s="49">
        <f>IFERROR(H76/D76*100,"0")</f>
        <v>0</v>
      </c>
    </row>
    <row r="77" spans="1:9" s="50" customFormat="1" x14ac:dyDescent="0.25">
      <c r="A77" s="138" t="s">
        <v>124</v>
      </c>
      <c r="B77" s="141"/>
      <c r="C77" s="111" t="s">
        <v>125</v>
      </c>
      <c r="D77" s="67">
        <v>63825</v>
      </c>
      <c r="E77" s="117">
        <v>0</v>
      </c>
      <c r="F77" s="112">
        <v>0</v>
      </c>
      <c r="G77" s="112">
        <v>0</v>
      </c>
      <c r="H77" s="143">
        <f t="shared" si="14"/>
        <v>0</v>
      </c>
      <c r="I77" s="49">
        <f t="shared" si="13"/>
        <v>0</v>
      </c>
    </row>
    <row r="78" spans="1:9" s="50" customFormat="1" ht="12.75" customHeight="1" x14ac:dyDescent="0.25">
      <c r="A78" s="138" t="s">
        <v>126</v>
      </c>
      <c r="B78" s="141"/>
      <c r="C78" s="111" t="s">
        <v>127</v>
      </c>
      <c r="D78" s="67">
        <v>18921</v>
      </c>
      <c r="E78" s="117">
        <v>0</v>
      </c>
      <c r="F78" s="112">
        <v>5948.4</v>
      </c>
      <c r="G78" s="112">
        <v>0</v>
      </c>
      <c r="H78" s="143">
        <f t="shared" si="14"/>
        <v>5948.4</v>
      </c>
      <c r="I78" s="49">
        <f>IFERROR(H78/D78*100,"0")</f>
        <v>31.43808466782939</v>
      </c>
    </row>
    <row r="79" spans="1:9" s="50" customFormat="1" ht="18" customHeight="1" x14ac:dyDescent="0.25">
      <c r="A79" s="42" t="s">
        <v>128</v>
      </c>
      <c r="B79" s="132"/>
      <c r="C79" s="133" t="s">
        <v>129</v>
      </c>
      <c r="D79" s="57">
        <f>SUM(D80:D81)+SUM(D88:D95)</f>
        <v>2748868.12</v>
      </c>
      <c r="E79" s="106">
        <f>SUM(E80:E81)+SUM(E88:E95)</f>
        <v>0</v>
      </c>
      <c r="F79" s="106">
        <f>SUM(F80:F81)+SUM(F88:F95)</f>
        <v>726755.73</v>
      </c>
      <c r="G79" s="106">
        <f>SUM(G80:G81)+SUM(G88:G95)</f>
        <v>0</v>
      </c>
      <c r="H79" s="106">
        <f>SUM(H80:H81)+SUM(H88:H95)</f>
        <v>726755.73</v>
      </c>
      <c r="I79" s="49">
        <f>H79/D79*100</f>
        <v>26.438362928811586</v>
      </c>
    </row>
    <row r="80" spans="1:9" s="50" customFormat="1" ht="12.75" customHeight="1" x14ac:dyDescent="0.25">
      <c r="A80" s="138" t="s">
        <v>130</v>
      </c>
      <c r="B80" s="141"/>
      <c r="C80" s="111" t="s">
        <v>131</v>
      </c>
      <c r="D80" s="66">
        <v>0</v>
      </c>
      <c r="E80" s="117">
        <v>0</v>
      </c>
      <c r="F80" s="112">
        <v>0</v>
      </c>
      <c r="G80" s="112">
        <v>0</v>
      </c>
      <c r="H80" s="143">
        <f t="shared" ref="H80:H86" si="15">SUM(E80:G80)</f>
        <v>0</v>
      </c>
      <c r="I80" s="49" t="str">
        <f>IFERROR(H80/D80*100,"0")</f>
        <v>0</v>
      </c>
    </row>
    <row r="81" spans="1:9" s="50" customFormat="1" x14ac:dyDescent="0.25">
      <c r="A81" s="138" t="s">
        <v>132</v>
      </c>
      <c r="B81" s="141"/>
      <c r="C81" s="146" t="s">
        <v>133</v>
      </c>
      <c r="D81" s="66">
        <v>1845945.1</v>
      </c>
      <c r="E81" s="117">
        <f>SUM(E82:E86)</f>
        <v>0</v>
      </c>
      <c r="F81" s="117">
        <f>SUM(F82:F86)</f>
        <v>537025.34</v>
      </c>
      <c r="G81" s="117">
        <f>SUM(G82:G86)</f>
        <v>0</v>
      </c>
      <c r="H81" s="143">
        <f t="shared" si="15"/>
        <v>537025.34</v>
      </c>
      <c r="I81" s="49">
        <f t="shared" ref="I81:I86" si="16">H81/D81*100</f>
        <v>29.092162058340737</v>
      </c>
    </row>
    <row r="82" spans="1:9" s="50" customFormat="1" x14ac:dyDescent="0.25">
      <c r="A82" s="138" t="s">
        <v>134</v>
      </c>
      <c r="B82" s="141"/>
      <c r="C82" s="142" t="s">
        <v>135</v>
      </c>
      <c r="D82" s="66">
        <v>274480.3</v>
      </c>
      <c r="E82" s="117">
        <v>0</v>
      </c>
      <c r="F82" s="112">
        <v>94719.28</v>
      </c>
      <c r="G82" s="112">
        <v>0</v>
      </c>
      <c r="H82" s="143">
        <f t="shared" si="15"/>
        <v>94719.28</v>
      </c>
      <c r="I82" s="49">
        <f t="shared" si="16"/>
        <v>34.508589505330619</v>
      </c>
    </row>
    <row r="83" spans="1:9" s="50" customFormat="1" x14ac:dyDescent="0.25">
      <c r="A83" s="138" t="s">
        <v>136</v>
      </c>
      <c r="B83" s="141"/>
      <c r="C83" s="142" t="s">
        <v>137</v>
      </c>
      <c r="D83" s="66">
        <v>1398000</v>
      </c>
      <c r="E83" s="117">
        <v>0</v>
      </c>
      <c r="F83" s="112">
        <v>410769.79</v>
      </c>
      <c r="G83" s="112">
        <v>0</v>
      </c>
      <c r="H83" s="143">
        <f t="shared" si="15"/>
        <v>410769.79</v>
      </c>
      <c r="I83" s="49">
        <f t="shared" si="16"/>
        <v>29.382674535050068</v>
      </c>
    </row>
    <row r="84" spans="1:9" s="50" customFormat="1" x14ac:dyDescent="0.25">
      <c r="A84" s="138" t="s">
        <v>138</v>
      </c>
      <c r="B84" s="141"/>
      <c r="C84" s="142" t="s">
        <v>139</v>
      </c>
      <c r="D84" s="66">
        <v>21000</v>
      </c>
      <c r="E84" s="117">
        <v>0</v>
      </c>
      <c r="F84" s="112">
        <v>3358.1800000000003</v>
      </c>
      <c r="G84" s="112">
        <v>0</v>
      </c>
      <c r="H84" s="143">
        <f t="shared" si="15"/>
        <v>3358.1800000000003</v>
      </c>
      <c r="I84" s="49">
        <f t="shared" si="16"/>
        <v>15.991333333333335</v>
      </c>
    </row>
    <row r="85" spans="1:9" s="50" customFormat="1" x14ac:dyDescent="0.25">
      <c r="A85" s="138" t="s">
        <v>140</v>
      </c>
      <c r="B85" s="141"/>
      <c r="C85" s="142" t="s">
        <v>141</v>
      </c>
      <c r="D85" s="66">
        <v>121714.2</v>
      </c>
      <c r="E85" s="117">
        <v>0</v>
      </c>
      <c r="F85" s="112">
        <v>25555.23</v>
      </c>
      <c r="G85" s="112">
        <v>0</v>
      </c>
      <c r="H85" s="143">
        <f t="shared" si="15"/>
        <v>25555.23</v>
      </c>
      <c r="I85" s="49">
        <f t="shared" si="16"/>
        <v>20.996095771898432</v>
      </c>
    </row>
    <row r="86" spans="1:9" s="50" customFormat="1" x14ac:dyDescent="0.25">
      <c r="A86" s="138" t="s">
        <v>142</v>
      </c>
      <c r="B86" s="141"/>
      <c r="C86" s="142" t="s">
        <v>143</v>
      </c>
      <c r="D86" s="66">
        <v>30750.6</v>
      </c>
      <c r="E86" s="117">
        <v>0</v>
      </c>
      <c r="F86" s="112">
        <v>2622.8599999999997</v>
      </c>
      <c r="G86" s="112">
        <v>0</v>
      </c>
      <c r="H86" s="143">
        <f t="shared" si="15"/>
        <v>2622.8599999999997</v>
      </c>
      <c r="I86" s="49">
        <f t="shared" si="16"/>
        <v>8.5294595877803996</v>
      </c>
    </row>
    <row r="87" spans="1:9" s="50" customFormat="1" x14ac:dyDescent="0.25">
      <c r="A87" s="138" t="s">
        <v>144</v>
      </c>
      <c r="B87" s="141"/>
      <c r="C87" s="142" t="s">
        <v>145</v>
      </c>
      <c r="D87" s="66">
        <v>0</v>
      </c>
      <c r="E87" s="117">
        <v>0</v>
      </c>
      <c r="F87" s="112"/>
      <c r="G87" s="112">
        <v>0</v>
      </c>
      <c r="H87" s="143"/>
      <c r="I87" s="49" t="str">
        <f>IFERROR(H87/D87*100,"0")</f>
        <v>0</v>
      </c>
    </row>
    <row r="88" spans="1:9" s="50" customFormat="1" ht="12.75" customHeight="1" x14ac:dyDescent="0.25">
      <c r="A88" s="138" t="s">
        <v>146</v>
      </c>
      <c r="B88" s="61"/>
      <c r="C88" s="62" t="s">
        <v>147</v>
      </c>
      <c r="D88" s="66">
        <v>64600</v>
      </c>
      <c r="E88" s="117">
        <v>0</v>
      </c>
      <c r="F88" s="112">
        <v>23215.61</v>
      </c>
      <c r="G88" s="112">
        <v>0</v>
      </c>
      <c r="H88" s="143">
        <f t="shared" ref="H88:H93" si="17">SUM(E88:G88)</f>
        <v>23215.61</v>
      </c>
      <c r="I88" s="49">
        <f>IFERROR(H88/D88*100,"0")</f>
        <v>35.937476780185762</v>
      </c>
    </row>
    <row r="89" spans="1:9" s="50" customFormat="1" ht="12.75" customHeight="1" x14ac:dyDescent="0.25">
      <c r="A89" s="138" t="s">
        <v>148</v>
      </c>
      <c r="B89" s="141"/>
      <c r="C89" s="111" t="s">
        <v>379</v>
      </c>
      <c r="D89" s="66">
        <v>30000</v>
      </c>
      <c r="E89" s="117">
        <v>0</v>
      </c>
      <c r="F89" s="112">
        <v>6101.5300000000007</v>
      </c>
      <c r="G89" s="112">
        <v>0</v>
      </c>
      <c r="H89" s="143">
        <f t="shared" si="17"/>
        <v>6101.5300000000007</v>
      </c>
      <c r="I89" s="49">
        <f>H89/D89*100</f>
        <v>20.338433333333334</v>
      </c>
    </row>
    <row r="90" spans="1:9" s="50" customFormat="1" ht="12.75" customHeight="1" x14ac:dyDescent="0.25">
      <c r="A90" s="138" t="s">
        <v>150</v>
      </c>
      <c r="B90" s="61"/>
      <c r="C90" s="62" t="s">
        <v>151</v>
      </c>
      <c r="D90" s="66">
        <v>296523</v>
      </c>
      <c r="E90" s="117">
        <v>0</v>
      </c>
      <c r="F90" s="112">
        <v>121421.59999999999</v>
      </c>
      <c r="G90" s="112">
        <v>0</v>
      </c>
      <c r="H90" s="143">
        <f t="shared" si="17"/>
        <v>121421.59999999999</v>
      </c>
      <c r="I90" s="49">
        <f>H90/D90*100</f>
        <v>40.948459310070376</v>
      </c>
    </row>
    <row r="91" spans="1:9" s="50" customFormat="1" ht="12.75" customHeight="1" x14ac:dyDescent="0.25">
      <c r="A91" s="138" t="s">
        <v>152</v>
      </c>
      <c r="B91" s="141"/>
      <c r="C91" s="111" t="s">
        <v>153</v>
      </c>
      <c r="D91" s="66">
        <v>19200</v>
      </c>
      <c r="E91" s="117">
        <v>0</v>
      </c>
      <c r="F91" s="112">
        <v>19051.91</v>
      </c>
      <c r="G91" s="112">
        <v>0</v>
      </c>
      <c r="H91" s="143">
        <f t="shared" si="17"/>
        <v>19051.91</v>
      </c>
      <c r="I91" s="49">
        <f>H91/D91*100</f>
        <v>99.228697916666661</v>
      </c>
    </row>
    <row r="92" spans="1:9" s="50" customFormat="1" ht="12.75" customHeight="1" x14ac:dyDescent="0.25">
      <c r="A92" s="138" t="s">
        <v>155</v>
      </c>
      <c r="B92" s="141"/>
      <c r="C92" s="111" t="s">
        <v>156</v>
      </c>
      <c r="D92" s="66">
        <v>95600.02</v>
      </c>
      <c r="E92" s="117">
        <v>0</v>
      </c>
      <c r="F92" s="112">
        <v>9682.7900000000009</v>
      </c>
      <c r="G92" s="112">
        <v>0</v>
      </c>
      <c r="H92" s="143">
        <f t="shared" si="17"/>
        <v>9682.7900000000009</v>
      </c>
      <c r="I92" s="49">
        <f>H92/D92*100</f>
        <v>10.128439303673787</v>
      </c>
    </row>
    <row r="93" spans="1:9" s="50" customFormat="1" ht="12.75" customHeight="1" x14ac:dyDescent="0.25">
      <c r="A93" s="138" t="s">
        <v>157</v>
      </c>
      <c r="B93" s="141"/>
      <c r="C93" s="111" t="s">
        <v>158</v>
      </c>
      <c r="D93" s="66">
        <v>75000</v>
      </c>
      <c r="E93" s="117">
        <v>0</v>
      </c>
      <c r="F93" s="112">
        <v>10243</v>
      </c>
      <c r="G93" s="112">
        <v>0</v>
      </c>
      <c r="H93" s="143">
        <f t="shared" si="17"/>
        <v>10243</v>
      </c>
      <c r="I93" s="49">
        <f>IFERROR(H93/D93*100,"0")</f>
        <v>13.657333333333332</v>
      </c>
    </row>
    <row r="94" spans="1:9" s="50" customFormat="1" ht="12.75" customHeight="1" x14ac:dyDescent="0.25">
      <c r="A94" s="138" t="s">
        <v>159</v>
      </c>
      <c r="B94" s="141"/>
      <c r="C94" s="111" t="s">
        <v>160</v>
      </c>
      <c r="D94" s="66">
        <v>0</v>
      </c>
      <c r="E94" s="117"/>
      <c r="F94" s="112">
        <v>0</v>
      </c>
      <c r="G94" s="112">
        <v>0</v>
      </c>
      <c r="H94" s="143"/>
      <c r="I94" s="49" t="str">
        <f>IFERROR(H94/D94*100,"0")</f>
        <v>0</v>
      </c>
    </row>
    <row r="95" spans="1:9" s="145" customFormat="1" ht="12.75" customHeight="1" x14ac:dyDescent="0.25">
      <c r="A95" s="138" t="s">
        <v>161</v>
      </c>
      <c r="B95" s="61"/>
      <c r="C95" s="62" t="s">
        <v>380</v>
      </c>
      <c r="D95" s="66">
        <v>322000</v>
      </c>
      <c r="E95" s="117">
        <v>0</v>
      </c>
      <c r="F95" s="112">
        <v>13.95</v>
      </c>
      <c r="G95" s="112">
        <v>0</v>
      </c>
      <c r="H95" s="143">
        <f>SUM(E95:G95)</f>
        <v>13.95</v>
      </c>
      <c r="I95" s="49">
        <f>IFERROR(H95/D95*100,"0")</f>
        <v>4.332298136645962E-3</v>
      </c>
    </row>
    <row r="96" spans="1:9" s="50" customFormat="1" ht="12.75" customHeight="1" x14ac:dyDescent="0.25">
      <c r="A96" s="42" t="s">
        <v>163</v>
      </c>
      <c r="B96" s="132"/>
      <c r="C96" s="133" t="s">
        <v>164</v>
      </c>
      <c r="D96" s="57">
        <f t="shared" ref="D96" si="18">SUM(D97:D102)</f>
        <v>782478.15</v>
      </c>
      <c r="E96" s="147">
        <f>SUM(E97:E102)</f>
        <v>0</v>
      </c>
      <c r="F96" s="135">
        <f>SUM(F97:F102)</f>
        <v>128997.68</v>
      </c>
      <c r="G96" s="135">
        <f>SUM(G97:G102)</f>
        <v>0</v>
      </c>
      <c r="H96" s="140">
        <f>SUM(H97:H102)</f>
        <v>128997.68</v>
      </c>
      <c r="I96" s="49">
        <f>H96/D96*100</f>
        <v>16.485786855517944</v>
      </c>
    </row>
    <row r="97" spans="1:9" s="50" customFormat="1" ht="27" customHeight="1" x14ac:dyDescent="0.25">
      <c r="A97" s="148" t="s">
        <v>165</v>
      </c>
      <c r="B97" s="61"/>
      <c r="C97" s="62" t="s">
        <v>166</v>
      </c>
      <c r="D97" s="66">
        <v>556865.55000000005</v>
      </c>
      <c r="E97" s="117">
        <v>0</v>
      </c>
      <c r="F97" s="112">
        <v>86225.26999999999</v>
      </c>
      <c r="G97" s="112">
        <v>0</v>
      </c>
      <c r="H97" s="143">
        <f t="shared" ref="H97:H102" si="19">SUM(E97:G97)</f>
        <v>86225.26999999999</v>
      </c>
      <c r="I97" s="49">
        <f>H97/D97*100</f>
        <v>15.484037394663755</v>
      </c>
    </row>
    <row r="98" spans="1:9" s="50" customFormat="1" ht="12.75" customHeight="1" x14ac:dyDescent="0.25">
      <c r="A98" s="148" t="s">
        <v>167</v>
      </c>
      <c r="B98" s="141"/>
      <c r="C98" s="111" t="s">
        <v>168</v>
      </c>
      <c r="D98" s="66">
        <v>75612.600000000006</v>
      </c>
      <c r="E98" s="117">
        <v>0</v>
      </c>
      <c r="F98" s="112">
        <v>17526.060000000001</v>
      </c>
      <c r="G98" s="112">
        <v>0</v>
      </c>
      <c r="H98" s="143">
        <f t="shared" si="19"/>
        <v>17526.060000000001</v>
      </c>
      <c r="I98" s="49">
        <f>H98/D98*100</f>
        <v>23.178755921632106</v>
      </c>
    </row>
    <row r="99" spans="1:9" s="50" customFormat="1" ht="12.75" customHeight="1" x14ac:dyDescent="0.25">
      <c r="A99" s="148" t="s">
        <v>169</v>
      </c>
      <c r="B99" s="141"/>
      <c r="C99" s="111" t="s">
        <v>170</v>
      </c>
      <c r="D99" s="66">
        <v>0</v>
      </c>
      <c r="E99" s="117">
        <v>0</v>
      </c>
      <c r="F99" s="112">
        <v>0</v>
      </c>
      <c r="G99" s="112">
        <v>0</v>
      </c>
      <c r="H99" s="143">
        <f t="shared" si="19"/>
        <v>0</v>
      </c>
      <c r="I99" s="49" t="str">
        <f>IFERROR(H99/D99*100,"0")</f>
        <v>0</v>
      </c>
    </row>
    <row r="100" spans="1:9" s="50" customFormat="1" ht="12.75" customHeight="1" x14ac:dyDescent="0.25">
      <c r="A100" s="148" t="s">
        <v>171</v>
      </c>
      <c r="B100" s="141"/>
      <c r="C100" s="111" t="s">
        <v>172</v>
      </c>
      <c r="D100" s="66">
        <v>0</v>
      </c>
      <c r="E100" s="117">
        <v>0</v>
      </c>
      <c r="F100" s="112">
        <v>22520.91</v>
      </c>
      <c r="G100" s="112">
        <v>0</v>
      </c>
      <c r="H100" s="143">
        <f t="shared" si="19"/>
        <v>22520.91</v>
      </c>
      <c r="I100" s="49" t="str">
        <f t="shared" ref="I100:I101" si="20">IFERROR(H100/D100*100,"0")</f>
        <v>0</v>
      </c>
    </row>
    <row r="101" spans="1:9" s="50" customFormat="1" ht="12.75" customHeight="1" x14ac:dyDescent="0.25">
      <c r="A101" s="148" t="s">
        <v>173</v>
      </c>
      <c r="B101" s="61"/>
      <c r="C101" s="62" t="s">
        <v>174</v>
      </c>
      <c r="D101" s="66">
        <v>150000</v>
      </c>
      <c r="E101" s="117">
        <v>0</v>
      </c>
      <c r="F101" s="112">
        <v>2725.44</v>
      </c>
      <c r="G101" s="112">
        <v>0</v>
      </c>
      <c r="H101" s="143">
        <f t="shared" si="19"/>
        <v>2725.44</v>
      </c>
      <c r="I101" s="49">
        <f t="shared" si="20"/>
        <v>1.8169600000000001</v>
      </c>
    </row>
    <row r="102" spans="1:9" s="50" customFormat="1" ht="25.5" x14ac:dyDescent="0.25">
      <c r="A102" s="148" t="s">
        <v>175</v>
      </c>
      <c r="B102" s="141"/>
      <c r="C102" s="111" t="s">
        <v>176</v>
      </c>
      <c r="D102" s="66">
        <v>0</v>
      </c>
      <c r="E102" s="117">
        <v>0</v>
      </c>
      <c r="F102" s="112">
        <v>0</v>
      </c>
      <c r="G102" s="112">
        <v>0</v>
      </c>
      <c r="H102" s="143">
        <f t="shared" si="19"/>
        <v>0</v>
      </c>
      <c r="I102" s="49" t="str">
        <f>IFERROR(D102/H102*100,"0")</f>
        <v>0</v>
      </c>
    </row>
    <row r="103" spans="1:9" s="50" customFormat="1" ht="18" customHeight="1" x14ac:dyDescent="0.25">
      <c r="A103" s="42" t="s">
        <v>177</v>
      </c>
      <c r="B103" s="132"/>
      <c r="C103" s="133" t="s">
        <v>178</v>
      </c>
      <c r="D103" s="57">
        <f>D104+D117+D126+D133+D138</f>
        <v>444838.10000000003</v>
      </c>
      <c r="E103" s="134">
        <f>E104+E117+E126+E133+E138</f>
        <v>0</v>
      </c>
      <c r="F103" s="134">
        <f>F104+F117+F126+F133+F138</f>
        <v>104590.37999999999</v>
      </c>
      <c r="G103" s="134">
        <f>G104+G117+G126+G133+G138</f>
        <v>0</v>
      </c>
      <c r="H103" s="134">
        <f>H104+H117+H126+H133+H138</f>
        <v>104590.37999999999</v>
      </c>
      <c r="I103" s="49">
        <f>H103/D103*100</f>
        <v>23.51201032465519</v>
      </c>
    </row>
    <row r="104" spans="1:9" s="50" customFormat="1" ht="12.75" customHeight="1" x14ac:dyDescent="0.25">
      <c r="A104" s="150" t="s">
        <v>179</v>
      </c>
      <c r="B104" s="151"/>
      <c r="C104" s="152" t="s">
        <v>180</v>
      </c>
      <c r="D104" s="57">
        <f>SUM(D105:D116)</f>
        <v>309943.2</v>
      </c>
      <c r="E104" s="134">
        <f>SUM(E105:E116)</f>
        <v>0</v>
      </c>
      <c r="F104" s="134">
        <f>SUM(F105:F116)</f>
        <v>81494.06</v>
      </c>
      <c r="G104" s="134">
        <f>SUM(G105:G116)</f>
        <v>0</v>
      </c>
      <c r="H104" s="140">
        <f>SUM(E104:G104)</f>
        <v>81494.06</v>
      </c>
      <c r="I104" s="49">
        <f>H104/D104*100</f>
        <v>26.293224048793455</v>
      </c>
    </row>
    <row r="105" spans="1:9" s="50" customFormat="1" ht="12.75" customHeight="1" x14ac:dyDescent="0.25">
      <c r="A105" s="138" t="s">
        <v>181</v>
      </c>
      <c r="B105" s="155"/>
      <c r="C105" s="156" t="s">
        <v>182</v>
      </c>
      <c r="D105" s="66">
        <v>0</v>
      </c>
      <c r="E105" s="117">
        <v>0</v>
      </c>
      <c r="F105" s="112">
        <v>0</v>
      </c>
      <c r="G105" s="113">
        <v>0</v>
      </c>
      <c r="H105" s="143">
        <f>SUM(E105:G105)</f>
        <v>0</v>
      </c>
      <c r="I105" s="49" t="str">
        <f>IFERROR(H105/D105*100,"0")</f>
        <v>0</v>
      </c>
    </row>
    <row r="106" spans="1:9" s="50" customFormat="1" ht="12.75" customHeight="1" x14ac:dyDescent="0.25">
      <c r="A106" s="138" t="s">
        <v>183</v>
      </c>
      <c r="B106" s="155"/>
      <c r="C106" s="156" t="s">
        <v>184</v>
      </c>
      <c r="D106" s="66">
        <v>256943.2</v>
      </c>
      <c r="E106" s="117">
        <v>0</v>
      </c>
      <c r="F106" s="112">
        <v>75277</v>
      </c>
      <c r="G106" s="113">
        <v>0</v>
      </c>
      <c r="H106" s="143">
        <f>SUM(E106:G106)</f>
        <v>75277</v>
      </c>
      <c r="I106" s="49">
        <f>IFERROR(H106/D106*100,"0")</f>
        <v>29.297136487752933</v>
      </c>
    </row>
    <row r="107" spans="1:9" s="50" customFormat="1" ht="12.75" customHeight="1" x14ac:dyDescent="0.25">
      <c r="A107" s="138" t="s">
        <v>185</v>
      </c>
      <c r="B107" s="155"/>
      <c r="C107" s="156" t="s">
        <v>186</v>
      </c>
      <c r="D107" s="66">
        <v>26500</v>
      </c>
      <c r="E107" s="117">
        <v>0</v>
      </c>
      <c r="F107" s="112">
        <v>0</v>
      </c>
      <c r="G107" s="113">
        <v>0</v>
      </c>
      <c r="H107" s="143">
        <f>SUM(E107:G107)</f>
        <v>0</v>
      </c>
      <c r="I107" s="49">
        <f>H107/D107*100</f>
        <v>0</v>
      </c>
    </row>
    <row r="108" spans="1:9" s="50" customFormat="1" ht="12.75" customHeight="1" x14ac:dyDescent="0.25">
      <c r="A108" s="138" t="s">
        <v>187</v>
      </c>
      <c r="B108" s="155"/>
      <c r="C108" s="156" t="s">
        <v>188</v>
      </c>
      <c r="D108" s="66">
        <v>0</v>
      </c>
      <c r="E108" s="117">
        <v>0</v>
      </c>
      <c r="F108" s="112">
        <v>0</v>
      </c>
      <c r="G108" s="113">
        <v>0</v>
      </c>
      <c r="H108" s="143">
        <f t="shared" ref="H108:H116" si="21">SUM(E108:G108)</f>
        <v>0</v>
      </c>
      <c r="I108" s="49" t="str">
        <f>IFERROR(H108/D108*100,"0")</f>
        <v>0</v>
      </c>
    </row>
    <row r="109" spans="1:9" s="50" customFormat="1" ht="12.75" customHeight="1" x14ac:dyDescent="0.25">
      <c r="A109" s="138" t="s">
        <v>189</v>
      </c>
      <c r="B109" s="155"/>
      <c r="C109" s="156" t="s">
        <v>190</v>
      </c>
      <c r="D109" s="66">
        <v>0</v>
      </c>
      <c r="E109" s="117">
        <v>0</v>
      </c>
      <c r="F109" s="112">
        <v>0</v>
      </c>
      <c r="G109" s="113">
        <v>0</v>
      </c>
      <c r="H109" s="143">
        <f t="shared" si="21"/>
        <v>0</v>
      </c>
      <c r="I109" s="49" t="str">
        <f>IFERROR(H109/D109*100,"0")</f>
        <v>0</v>
      </c>
    </row>
    <row r="110" spans="1:9" s="50" customFormat="1" ht="12.75" customHeight="1" x14ac:dyDescent="0.25">
      <c r="A110" s="138" t="s">
        <v>191</v>
      </c>
      <c r="B110" s="155"/>
      <c r="C110" s="156" t="s">
        <v>192</v>
      </c>
      <c r="D110" s="66">
        <v>0</v>
      </c>
      <c r="E110" s="117">
        <v>0</v>
      </c>
      <c r="F110" s="112">
        <v>0</v>
      </c>
      <c r="G110" s="113">
        <v>0</v>
      </c>
      <c r="H110" s="143">
        <f t="shared" si="21"/>
        <v>0</v>
      </c>
      <c r="I110" s="49" t="str">
        <f t="shared" ref="I110:I115" si="22">IFERROR(H110/D110*100,"0")</f>
        <v>0</v>
      </c>
    </row>
    <row r="111" spans="1:9" s="50" customFormat="1" ht="12.75" customHeight="1" x14ac:dyDescent="0.25">
      <c r="A111" s="138" t="s">
        <v>193</v>
      </c>
      <c r="B111" s="155"/>
      <c r="C111" s="156" t="s">
        <v>194</v>
      </c>
      <c r="D111" s="66">
        <v>0</v>
      </c>
      <c r="E111" s="117">
        <v>0</v>
      </c>
      <c r="F111" s="112">
        <v>0</v>
      </c>
      <c r="G111" s="113">
        <v>0</v>
      </c>
      <c r="H111" s="143">
        <f t="shared" si="21"/>
        <v>0</v>
      </c>
      <c r="I111" s="49" t="str">
        <f t="shared" si="22"/>
        <v>0</v>
      </c>
    </row>
    <row r="112" spans="1:9" s="50" customFormat="1" ht="12.75" customHeight="1" x14ac:dyDescent="0.25">
      <c r="A112" s="138" t="s">
        <v>195</v>
      </c>
      <c r="B112" s="155"/>
      <c r="C112" s="156" t="s">
        <v>196</v>
      </c>
      <c r="D112" s="66">
        <v>0</v>
      </c>
      <c r="E112" s="117">
        <v>0</v>
      </c>
      <c r="F112" s="112">
        <v>0</v>
      </c>
      <c r="G112" s="113">
        <v>0</v>
      </c>
      <c r="H112" s="143">
        <f t="shared" si="21"/>
        <v>0</v>
      </c>
      <c r="I112" s="49" t="str">
        <f t="shared" si="22"/>
        <v>0</v>
      </c>
    </row>
    <row r="113" spans="1:9" s="50" customFormat="1" ht="12.75" customHeight="1" x14ac:dyDescent="0.25">
      <c r="A113" s="138" t="s">
        <v>197</v>
      </c>
      <c r="B113" s="155"/>
      <c r="C113" s="156" t="s">
        <v>198</v>
      </c>
      <c r="D113" s="66">
        <v>0</v>
      </c>
      <c r="E113" s="117">
        <v>0</v>
      </c>
      <c r="F113" s="112">
        <v>0</v>
      </c>
      <c r="G113" s="113">
        <v>0</v>
      </c>
      <c r="H113" s="143">
        <f t="shared" si="21"/>
        <v>0</v>
      </c>
      <c r="I113" s="49" t="str">
        <f t="shared" si="22"/>
        <v>0</v>
      </c>
    </row>
    <row r="114" spans="1:9" s="50" customFormat="1" ht="12.75" customHeight="1" x14ac:dyDescent="0.25">
      <c r="A114" s="138" t="s">
        <v>199</v>
      </c>
      <c r="B114" s="155"/>
      <c r="C114" s="156" t="s">
        <v>200</v>
      </c>
      <c r="D114" s="66">
        <v>0</v>
      </c>
      <c r="E114" s="117">
        <v>0</v>
      </c>
      <c r="F114" s="112">
        <v>0</v>
      </c>
      <c r="G114" s="113">
        <v>0</v>
      </c>
      <c r="H114" s="143">
        <f t="shared" si="21"/>
        <v>0</v>
      </c>
      <c r="I114" s="49" t="str">
        <f t="shared" si="22"/>
        <v>0</v>
      </c>
    </row>
    <row r="115" spans="1:9" s="50" customFormat="1" ht="12.75" customHeight="1" x14ac:dyDescent="0.25">
      <c r="A115" s="138" t="s">
        <v>201</v>
      </c>
      <c r="B115" s="155"/>
      <c r="C115" s="156" t="s">
        <v>202</v>
      </c>
      <c r="D115" s="66">
        <v>0</v>
      </c>
      <c r="E115" s="117">
        <v>0</v>
      </c>
      <c r="F115" s="112">
        <v>0</v>
      </c>
      <c r="G115" s="113">
        <v>0</v>
      </c>
      <c r="H115" s="143">
        <f t="shared" si="21"/>
        <v>0</v>
      </c>
      <c r="I115" s="49" t="str">
        <f t="shared" si="22"/>
        <v>0</v>
      </c>
    </row>
    <row r="116" spans="1:9" s="50" customFormat="1" ht="12.75" customHeight="1" x14ac:dyDescent="0.25">
      <c r="A116" s="138" t="s">
        <v>203</v>
      </c>
      <c r="B116" s="155"/>
      <c r="C116" s="156" t="s">
        <v>204</v>
      </c>
      <c r="D116" s="66">
        <v>26500</v>
      </c>
      <c r="E116" s="117">
        <v>0</v>
      </c>
      <c r="F116" s="112">
        <v>6217.0599999999995</v>
      </c>
      <c r="G116" s="113">
        <v>0</v>
      </c>
      <c r="H116" s="143">
        <f t="shared" si="21"/>
        <v>6217.0599999999995</v>
      </c>
      <c r="I116" s="49">
        <f t="shared" ref="I116" si="23">H116/D116*100</f>
        <v>23.460603773584904</v>
      </c>
    </row>
    <row r="117" spans="1:9" s="50" customFormat="1" ht="12.75" customHeight="1" x14ac:dyDescent="0.25">
      <c r="A117" s="150" t="s">
        <v>205</v>
      </c>
      <c r="B117" s="151"/>
      <c r="C117" s="152" t="s">
        <v>206</v>
      </c>
      <c r="D117" s="57">
        <f>SUM(D118:D125)</f>
        <v>21000</v>
      </c>
      <c r="E117" s="135">
        <f>SUM(E118:E125)</f>
        <v>0</v>
      </c>
      <c r="F117" s="135">
        <f>SUM(F118:F125)</f>
        <v>11411.84</v>
      </c>
      <c r="G117" s="135">
        <f>SUM(G118:G125)</f>
        <v>0</v>
      </c>
      <c r="H117" s="140">
        <f>SUM(E117:G117)</f>
        <v>11411.84</v>
      </c>
      <c r="I117" s="49">
        <f>H117/D117*100</f>
        <v>54.342095238095233</v>
      </c>
    </row>
    <row r="118" spans="1:9" s="50" customFormat="1" ht="12.75" customHeight="1" x14ac:dyDescent="0.25">
      <c r="A118" s="157" t="s">
        <v>207</v>
      </c>
      <c r="B118" s="158"/>
      <c r="C118" s="154" t="s">
        <v>208</v>
      </c>
      <c r="D118" s="66">
        <v>21000</v>
      </c>
      <c r="E118" s="117">
        <v>0</v>
      </c>
      <c r="F118" s="112">
        <v>0</v>
      </c>
      <c r="G118" s="113">
        <v>0</v>
      </c>
      <c r="H118" s="143">
        <f>SUM(E118:G118)</f>
        <v>0</v>
      </c>
      <c r="I118" s="49">
        <f>IFERROR(H118/D118*100,"0")</f>
        <v>0</v>
      </c>
    </row>
    <row r="119" spans="1:9" s="50" customFormat="1" ht="12.75" customHeight="1" x14ac:dyDescent="0.25">
      <c r="A119" s="157" t="s">
        <v>209</v>
      </c>
      <c r="B119" s="158"/>
      <c r="C119" s="154" t="s">
        <v>210</v>
      </c>
      <c r="D119" s="66">
        <v>0</v>
      </c>
      <c r="E119" s="117">
        <v>0</v>
      </c>
      <c r="F119" s="112">
        <v>0</v>
      </c>
      <c r="G119" s="113">
        <v>0</v>
      </c>
      <c r="H119" s="143">
        <f>SUM(E119:G119)</f>
        <v>0</v>
      </c>
      <c r="I119" s="49" t="str">
        <f>IFERROR(H119/D119*100,"0")</f>
        <v>0</v>
      </c>
    </row>
    <row r="120" spans="1:9" s="50" customFormat="1" x14ac:dyDescent="0.25">
      <c r="A120" s="157" t="s">
        <v>211</v>
      </c>
      <c r="B120" s="159"/>
      <c r="C120" s="154" t="s">
        <v>212</v>
      </c>
      <c r="D120" s="66">
        <v>0</v>
      </c>
      <c r="E120" s="117">
        <v>0</v>
      </c>
      <c r="F120" s="112">
        <v>11411.84</v>
      </c>
      <c r="G120" s="113">
        <v>0</v>
      </c>
      <c r="H120" s="143">
        <f>SUM(E120:G120)</f>
        <v>11411.84</v>
      </c>
      <c r="I120" s="49" t="str">
        <f>IFERROR(H120/D120*100,"0")</f>
        <v>0</v>
      </c>
    </row>
    <row r="121" spans="1:9" s="50" customFormat="1" ht="12.75" customHeight="1" x14ac:dyDescent="0.25">
      <c r="A121" s="157" t="s">
        <v>213</v>
      </c>
      <c r="B121" s="158"/>
      <c r="C121" s="154" t="s">
        <v>214</v>
      </c>
      <c r="D121" s="66">
        <v>0</v>
      </c>
      <c r="E121" s="117">
        <v>0</v>
      </c>
      <c r="F121" s="112">
        <v>0</v>
      </c>
      <c r="G121" s="113">
        <v>0</v>
      </c>
      <c r="H121" s="143">
        <f>SUM(E121:G121)</f>
        <v>0</v>
      </c>
      <c r="I121" s="49" t="str">
        <f>IFERROR(H121/D121*100,"0")</f>
        <v>0</v>
      </c>
    </row>
    <row r="122" spans="1:9" s="50" customFormat="1" ht="12.75" customHeight="1" x14ac:dyDescent="0.25">
      <c r="A122" s="157" t="s">
        <v>215</v>
      </c>
      <c r="B122" s="158"/>
      <c r="C122" s="154" t="s">
        <v>216</v>
      </c>
      <c r="D122" s="66">
        <v>0</v>
      </c>
      <c r="E122" s="117">
        <v>0</v>
      </c>
      <c r="F122" s="112">
        <v>0</v>
      </c>
      <c r="G122" s="113">
        <v>0</v>
      </c>
      <c r="H122" s="143">
        <f t="shared" ref="H122:H125" si="24">SUM(E122:G122)</f>
        <v>0</v>
      </c>
      <c r="I122" s="49" t="str">
        <f t="shared" ref="I122:I125" si="25">IFERROR(H122/D122*100,"0")</f>
        <v>0</v>
      </c>
    </row>
    <row r="123" spans="1:9" s="50" customFormat="1" ht="12.75" customHeight="1" x14ac:dyDescent="0.25">
      <c r="A123" s="157" t="s">
        <v>217</v>
      </c>
      <c r="B123" s="158"/>
      <c r="C123" s="154" t="s">
        <v>218</v>
      </c>
      <c r="D123" s="66">
        <v>0</v>
      </c>
      <c r="E123" s="117">
        <v>0</v>
      </c>
      <c r="F123" s="112">
        <v>0</v>
      </c>
      <c r="G123" s="113">
        <v>0</v>
      </c>
      <c r="H123" s="143">
        <f t="shared" si="24"/>
        <v>0</v>
      </c>
      <c r="I123" s="49" t="str">
        <f t="shared" si="25"/>
        <v>0</v>
      </c>
    </row>
    <row r="124" spans="1:9" s="50" customFormat="1" ht="38.25" x14ac:dyDescent="0.25">
      <c r="A124" s="157" t="s">
        <v>219</v>
      </c>
      <c r="B124" s="158"/>
      <c r="C124" s="154" t="s">
        <v>220</v>
      </c>
      <c r="D124" s="66">
        <v>0</v>
      </c>
      <c r="E124" s="117">
        <v>0</v>
      </c>
      <c r="F124" s="112">
        <v>0</v>
      </c>
      <c r="G124" s="113">
        <v>0</v>
      </c>
      <c r="H124" s="143">
        <f t="shared" si="24"/>
        <v>0</v>
      </c>
      <c r="I124" s="49" t="str">
        <f t="shared" si="25"/>
        <v>0</v>
      </c>
    </row>
    <row r="125" spans="1:9" s="50" customFormat="1" ht="12.75" customHeight="1" x14ac:dyDescent="0.25">
      <c r="A125" s="157" t="s">
        <v>221</v>
      </c>
      <c r="B125" s="158"/>
      <c r="C125" s="154" t="s">
        <v>222</v>
      </c>
      <c r="D125" s="66">
        <v>0</v>
      </c>
      <c r="E125" s="117">
        <v>0</v>
      </c>
      <c r="F125" s="112">
        <v>0</v>
      </c>
      <c r="G125" s="113">
        <v>0</v>
      </c>
      <c r="H125" s="143">
        <f t="shared" si="24"/>
        <v>0</v>
      </c>
      <c r="I125" s="49" t="str">
        <f t="shared" si="25"/>
        <v>0</v>
      </c>
    </row>
    <row r="126" spans="1:9" s="50" customFormat="1" ht="12.75" customHeight="1" x14ac:dyDescent="0.25">
      <c r="A126" s="150" t="s">
        <v>223</v>
      </c>
      <c r="B126" s="151"/>
      <c r="C126" s="152" t="s">
        <v>224</v>
      </c>
      <c r="D126" s="57">
        <f>SUM(D127:D132)</f>
        <v>93902</v>
      </c>
      <c r="E126" s="135">
        <f>SUM(E127:E136)</f>
        <v>0</v>
      </c>
      <c r="F126" s="135">
        <f>SUM(F127:F136)</f>
        <v>11684.48</v>
      </c>
      <c r="G126" s="135">
        <f>SUM(G127:G130)</f>
        <v>0</v>
      </c>
      <c r="H126" s="140">
        <f>SUM(H127:H130)</f>
        <v>11684.48</v>
      </c>
      <c r="I126" s="49">
        <f>H126/D126*100</f>
        <v>12.44327064386275</v>
      </c>
    </row>
    <row r="127" spans="1:9" s="50" customFormat="1" ht="12.75" customHeight="1" x14ac:dyDescent="0.25">
      <c r="A127" s="160" t="s">
        <v>225</v>
      </c>
      <c r="B127" s="161"/>
      <c r="C127" s="156" t="s">
        <v>226</v>
      </c>
      <c r="D127" s="66">
        <v>53200</v>
      </c>
      <c r="E127" s="117">
        <v>0</v>
      </c>
      <c r="F127" s="112">
        <v>9165.0300000000007</v>
      </c>
      <c r="G127" s="113">
        <v>0</v>
      </c>
      <c r="H127" s="143">
        <f t="shared" ref="H127:H132" si="26">SUM(E127:G127)</f>
        <v>9165.0300000000007</v>
      </c>
      <c r="I127" s="49">
        <f>IFERROR(H127/D127*100,"0")</f>
        <v>17.227500000000003</v>
      </c>
    </row>
    <row r="128" spans="1:9" s="50" customFormat="1" x14ac:dyDescent="0.25">
      <c r="A128" s="160" t="s">
        <v>227</v>
      </c>
      <c r="B128" s="161"/>
      <c r="C128" s="156" t="s">
        <v>228</v>
      </c>
      <c r="D128" s="66">
        <v>0</v>
      </c>
      <c r="E128" s="117">
        <v>0</v>
      </c>
      <c r="F128" s="112">
        <v>0</v>
      </c>
      <c r="G128" s="113">
        <v>0</v>
      </c>
      <c r="H128" s="143">
        <f t="shared" si="26"/>
        <v>0</v>
      </c>
      <c r="I128" s="49" t="str">
        <f>IFERROR(H128/D128*100,"0")</f>
        <v>0</v>
      </c>
    </row>
    <row r="129" spans="1:9" s="50" customFormat="1" ht="12.75" customHeight="1" x14ac:dyDescent="0.25">
      <c r="A129" s="160" t="s">
        <v>229</v>
      </c>
      <c r="B129" s="161"/>
      <c r="C129" s="156" t="s">
        <v>230</v>
      </c>
      <c r="D129" s="66">
        <v>0</v>
      </c>
      <c r="E129" s="117">
        <v>0</v>
      </c>
      <c r="F129" s="112">
        <v>0</v>
      </c>
      <c r="G129" s="113">
        <v>0</v>
      </c>
      <c r="H129" s="143">
        <f t="shared" si="26"/>
        <v>0</v>
      </c>
      <c r="I129" s="49" t="str">
        <f>IFERROR(H129/D129*100,"0")</f>
        <v>0</v>
      </c>
    </row>
    <row r="130" spans="1:9" s="50" customFormat="1" ht="12.75" customHeight="1" x14ac:dyDescent="0.25">
      <c r="A130" s="160" t="s">
        <v>231</v>
      </c>
      <c r="B130" s="161"/>
      <c r="C130" s="154" t="s">
        <v>232</v>
      </c>
      <c r="D130" s="66">
        <v>40702</v>
      </c>
      <c r="E130" s="117">
        <v>0</v>
      </c>
      <c r="F130" s="112">
        <v>2519.4499999999998</v>
      </c>
      <c r="G130" s="113">
        <v>0</v>
      </c>
      <c r="H130" s="143">
        <f t="shared" si="26"/>
        <v>2519.4499999999998</v>
      </c>
      <c r="I130" s="49">
        <f t="shared" ref="I130:I132" si="27">IFERROR(H130/D130*100,"0")</f>
        <v>6.189990663849442</v>
      </c>
    </row>
    <row r="131" spans="1:9" s="50" customFormat="1" ht="12.75" customHeight="1" x14ac:dyDescent="0.25">
      <c r="A131" s="160" t="s">
        <v>233</v>
      </c>
      <c r="B131" s="161"/>
      <c r="C131" s="154" t="s">
        <v>234</v>
      </c>
      <c r="D131" s="66">
        <v>0</v>
      </c>
      <c r="E131" s="68"/>
      <c r="F131" s="112">
        <v>0</v>
      </c>
      <c r="G131" s="113">
        <v>0</v>
      </c>
      <c r="H131" s="143">
        <f t="shared" si="26"/>
        <v>0</v>
      </c>
      <c r="I131" s="49" t="str">
        <f t="shared" si="27"/>
        <v>0</v>
      </c>
    </row>
    <row r="132" spans="1:9" s="50" customFormat="1" ht="12.75" customHeight="1" x14ac:dyDescent="0.25">
      <c r="A132" s="160" t="s">
        <v>235</v>
      </c>
      <c r="B132" s="161"/>
      <c r="C132" s="154" t="s">
        <v>236</v>
      </c>
      <c r="D132" s="66">
        <v>0</v>
      </c>
      <c r="E132" s="68"/>
      <c r="F132" s="112">
        <v>0</v>
      </c>
      <c r="G132" s="113">
        <v>0</v>
      </c>
      <c r="H132" s="143">
        <f t="shared" si="26"/>
        <v>0</v>
      </c>
      <c r="I132" s="49" t="str">
        <f t="shared" si="27"/>
        <v>0</v>
      </c>
    </row>
    <row r="133" spans="1:9" s="50" customFormat="1" ht="12.75" customHeight="1" x14ac:dyDescent="0.25">
      <c r="A133" s="150" t="s">
        <v>237</v>
      </c>
      <c r="B133" s="151"/>
      <c r="C133" s="152" t="s">
        <v>238</v>
      </c>
      <c r="D133" s="57">
        <f>D134</f>
        <v>19992.900000000001</v>
      </c>
      <c r="E133" s="147">
        <f t="shared" ref="E133:G133" si="28">E134</f>
        <v>0</v>
      </c>
      <c r="F133" s="135">
        <f t="shared" si="28"/>
        <v>0</v>
      </c>
      <c r="G133" s="135">
        <f t="shared" si="28"/>
        <v>0</v>
      </c>
      <c r="H133" s="140">
        <f>H134</f>
        <v>0</v>
      </c>
      <c r="I133" s="49">
        <f>IFERROR(H133/D133*100,"0")</f>
        <v>0</v>
      </c>
    </row>
    <row r="134" spans="1:9" s="50" customFormat="1" x14ac:dyDescent="0.25">
      <c r="A134" s="160" t="s">
        <v>239</v>
      </c>
      <c r="B134" s="161"/>
      <c r="C134" s="156" t="s">
        <v>240</v>
      </c>
      <c r="D134" s="66">
        <v>19992.900000000001</v>
      </c>
      <c r="E134" s="117">
        <v>0</v>
      </c>
      <c r="F134" s="112">
        <v>0</v>
      </c>
      <c r="G134" s="113">
        <v>0</v>
      </c>
      <c r="H134" s="143">
        <f>SUM(E134:G134)</f>
        <v>0</v>
      </c>
      <c r="I134" s="49">
        <f>IFERROR(H134/D134*100,"0")</f>
        <v>0</v>
      </c>
    </row>
    <row r="135" spans="1:9" s="50" customFormat="1" ht="25.5" x14ac:dyDescent="0.25">
      <c r="A135" s="160" t="s">
        <v>241</v>
      </c>
      <c r="B135" s="161"/>
      <c r="C135" s="156" t="s">
        <v>242</v>
      </c>
      <c r="D135" s="66">
        <v>0</v>
      </c>
      <c r="E135" s="117">
        <v>0</v>
      </c>
      <c r="F135" s="112">
        <v>0</v>
      </c>
      <c r="G135" s="113">
        <v>0</v>
      </c>
      <c r="H135" s="143">
        <f>SUM(E135:G135)</f>
        <v>0</v>
      </c>
      <c r="I135" s="49" t="str">
        <f>IFERROR(H135/D135*100,"0")</f>
        <v>0</v>
      </c>
    </row>
    <row r="136" spans="1:9" s="50" customFormat="1" x14ac:dyDescent="0.25">
      <c r="A136" s="160" t="s">
        <v>243</v>
      </c>
      <c r="B136" s="161"/>
      <c r="C136" s="156" t="s">
        <v>244</v>
      </c>
      <c r="D136" s="66"/>
      <c r="E136" s="117">
        <v>0</v>
      </c>
      <c r="F136" s="112">
        <v>0</v>
      </c>
      <c r="G136" s="113">
        <v>0</v>
      </c>
      <c r="H136" s="143">
        <f>SUM(E136:G136)</f>
        <v>0</v>
      </c>
      <c r="I136" s="49" t="str">
        <f>IFERROR(H136/D136*100,"0")</f>
        <v>0</v>
      </c>
    </row>
    <row r="137" spans="1:9" s="50" customFormat="1" ht="25.5" x14ac:dyDescent="0.25">
      <c r="A137" s="160" t="s">
        <v>245</v>
      </c>
      <c r="B137" s="161"/>
      <c r="C137" s="156" t="s">
        <v>246</v>
      </c>
      <c r="D137" s="66"/>
      <c r="E137" s="117"/>
      <c r="F137" s="272"/>
      <c r="G137" s="113">
        <v>0</v>
      </c>
      <c r="H137" s="143"/>
      <c r="I137" s="49"/>
    </row>
    <row r="138" spans="1:9" s="50" customFormat="1" x14ac:dyDescent="0.25">
      <c r="A138" s="150" t="s">
        <v>247</v>
      </c>
      <c r="B138" s="151"/>
      <c r="C138" s="152" t="s">
        <v>248</v>
      </c>
      <c r="D138" s="57">
        <f>SUM(D139:D145)</f>
        <v>0</v>
      </c>
      <c r="E138" s="134">
        <f t="shared" ref="E138:H138" si="29">SUM(E139:E145)</f>
        <v>0</v>
      </c>
      <c r="F138" s="135">
        <f t="shared" si="29"/>
        <v>0</v>
      </c>
      <c r="G138" s="136">
        <f>SUM(G139:G145)</f>
        <v>0</v>
      </c>
      <c r="H138" s="134">
        <f t="shared" si="29"/>
        <v>0</v>
      </c>
      <c r="I138" s="131" t="str">
        <f t="shared" ref="I138:I145" si="30">IFERROR(H138/D138*100,"0")</f>
        <v>0</v>
      </c>
    </row>
    <row r="139" spans="1:9" s="50" customFormat="1" x14ac:dyDescent="0.25">
      <c r="A139" s="160" t="s">
        <v>249</v>
      </c>
      <c r="B139" s="161"/>
      <c r="C139" s="156" t="s">
        <v>250</v>
      </c>
      <c r="D139" s="66">
        <v>0</v>
      </c>
      <c r="E139" s="117">
        <v>0</v>
      </c>
      <c r="F139" s="112">
        <v>0</v>
      </c>
      <c r="G139" s="113">
        <v>0</v>
      </c>
      <c r="H139" s="143">
        <f t="shared" ref="H139:H145" si="31">SUM(E139:G139)</f>
        <v>0</v>
      </c>
      <c r="I139" s="49" t="str">
        <f t="shared" si="30"/>
        <v>0</v>
      </c>
    </row>
    <row r="140" spans="1:9" s="50" customFormat="1" x14ac:dyDescent="0.25">
      <c r="A140" s="160" t="s">
        <v>251</v>
      </c>
      <c r="B140" s="161"/>
      <c r="C140" s="156" t="s">
        <v>252</v>
      </c>
      <c r="D140" s="66">
        <v>0</v>
      </c>
      <c r="E140" s="117">
        <v>0</v>
      </c>
      <c r="F140" s="112">
        <v>0</v>
      </c>
      <c r="G140" s="113">
        <v>0</v>
      </c>
      <c r="H140" s="143">
        <f t="shared" si="31"/>
        <v>0</v>
      </c>
      <c r="I140" s="49" t="str">
        <f t="shared" si="30"/>
        <v>0</v>
      </c>
    </row>
    <row r="141" spans="1:9" s="50" customFormat="1" x14ac:dyDescent="0.25">
      <c r="A141" s="160" t="s">
        <v>253</v>
      </c>
      <c r="B141" s="161"/>
      <c r="C141" s="156" t="s">
        <v>254</v>
      </c>
      <c r="D141" s="66">
        <v>0</v>
      </c>
      <c r="E141" s="117">
        <v>0</v>
      </c>
      <c r="F141" s="112">
        <v>0</v>
      </c>
      <c r="G141" s="113">
        <v>0</v>
      </c>
      <c r="H141" s="143">
        <f t="shared" si="31"/>
        <v>0</v>
      </c>
      <c r="I141" s="49" t="str">
        <f t="shared" si="30"/>
        <v>0</v>
      </c>
    </row>
    <row r="142" spans="1:9" s="50" customFormat="1" x14ac:dyDescent="0.25">
      <c r="A142" s="160" t="s">
        <v>255</v>
      </c>
      <c r="B142" s="161"/>
      <c r="C142" s="156" t="s">
        <v>256</v>
      </c>
      <c r="D142" s="66">
        <v>0</v>
      </c>
      <c r="E142" s="117">
        <v>0</v>
      </c>
      <c r="F142" s="112">
        <v>0</v>
      </c>
      <c r="G142" s="113">
        <v>0</v>
      </c>
      <c r="H142" s="143">
        <f t="shared" si="31"/>
        <v>0</v>
      </c>
      <c r="I142" s="49" t="str">
        <f t="shared" si="30"/>
        <v>0</v>
      </c>
    </row>
    <row r="143" spans="1:9" s="50" customFormat="1" x14ac:dyDescent="0.25">
      <c r="A143" s="160" t="s">
        <v>257</v>
      </c>
      <c r="B143" s="161"/>
      <c r="C143" s="156" t="s">
        <v>258</v>
      </c>
      <c r="D143" s="66">
        <v>0</v>
      </c>
      <c r="E143" s="117">
        <v>0</v>
      </c>
      <c r="F143" s="112">
        <v>0</v>
      </c>
      <c r="G143" s="113">
        <v>0</v>
      </c>
      <c r="H143" s="143">
        <f t="shared" si="31"/>
        <v>0</v>
      </c>
      <c r="I143" s="49" t="str">
        <f t="shared" si="30"/>
        <v>0</v>
      </c>
    </row>
    <row r="144" spans="1:9" s="50" customFormat="1" x14ac:dyDescent="0.25">
      <c r="A144" s="160" t="s">
        <v>259</v>
      </c>
      <c r="B144" s="161"/>
      <c r="C144" s="156" t="s">
        <v>260</v>
      </c>
      <c r="D144" s="66">
        <v>0</v>
      </c>
      <c r="E144" s="117">
        <v>0</v>
      </c>
      <c r="F144" s="112">
        <v>0</v>
      </c>
      <c r="G144" s="113">
        <v>0</v>
      </c>
      <c r="H144" s="143">
        <f t="shared" si="31"/>
        <v>0</v>
      </c>
      <c r="I144" s="49" t="str">
        <f t="shared" si="30"/>
        <v>0</v>
      </c>
    </row>
    <row r="145" spans="1:9" s="50" customFormat="1" x14ac:dyDescent="0.25">
      <c r="A145" s="160" t="s">
        <v>261</v>
      </c>
      <c r="B145" s="161"/>
      <c r="C145" s="156" t="s">
        <v>262</v>
      </c>
      <c r="D145" s="66">
        <v>0</v>
      </c>
      <c r="E145" s="117">
        <v>0</v>
      </c>
      <c r="F145" s="112">
        <v>0</v>
      </c>
      <c r="G145" s="113">
        <v>0</v>
      </c>
      <c r="H145" s="143">
        <f t="shared" si="31"/>
        <v>0</v>
      </c>
      <c r="I145" s="49" t="str">
        <f t="shared" si="30"/>
        <v>0</v>
      </c>
    </row>
    <row r="146" spans="1:9" s="50" customFormat="1" ht="12.75" customHeight="1" x14ac:dyDescent="0.25">
      <c r="A146" s="42" t="s">
        <v>265</v>
      </c>
      <c r="B146" s="132"/>
      <c r="C146" s="133" t="s">
        <v>266</v>
      </c>
      <c r="D146" s="164">
        <f>SUM(D147:D151)</f>
        <v>120500</v>
      </c>
      <c r="E146" s="134">
        <f>SUM(E147:E151)</f>
        <v>0</v>
      </c>
      <c r="F146" s="134">
        <f>SUM(F147:F151)</f>
        <v>16655.29</v>
      </c>
      <c r="G146" s="134">
        <f>SUM(G147:G151)</f>
        <v>0</v>
      </c>
      <c r="H146" s="140">
        <f>SUM(H147:H151)</f>
        <v>16655.29</v>
      </c>
      <c r="I146" s="49">
        <f>H146/D146*100</f>
        <v>13.821817427385893</v>
      </c>
    </row>
    <row r="147" spans="1:9" s="50" customFormat="1" ht="12.75" customHeight="1" x14ac:dyDescent="0.25">
      <c r="A147" s="160" t="s">
        <v>267</v>
      </c>
      <c r="B147" s="161"/>
      <c r="C147" s="166" t="s">
        <v>268</v>
      </c>
      <c r="D147" s="66">
        <v>10000</v>
      </c>
      <c r="E147" s="117">
        <v>0</v>
      </c>
      <c r="F147" s="112">
        <v>6464</v>
      </c>
      <c r="G147" s="112">
        <v>0</v>
      </c>
      <c r="H147" s="143">
        <f>SUM(E147:G147)</f>
        <v>6464</v>
      </c>
      <c r="I147" s="49">
        <f>H147/D147*100</f>
        <v>64.64</v>
      </c>
    </row>
    <row r="148" spans="1:9" s="50" customFormat="1" ht="12.75" customHeight="1" x14ac:dyDescent="0.25">
      <c r="A148" s="160" t="s">
        <v>269</v>
      </c>
      <c r="B148" s="161"/>
      <c r="C148" s="166" t="s">
        <v>270</v>
      </c>
      <c r="D148" s="66">
        <v>50000</v>
      </c>
      <c r="E148" s="117">
        <v>0</v>
      </c>
      <c r="F148" s="112">
        <v>10191.290000000001</v>
      </c>
      <c r="G148" s="113">
        <v>0</v>
      </c>
      <c r="H148" s="143">
        <f>SUM(E148:G148)</f>
        <v>10191.290000000001</v>
      </c>
      <c r="I148" s="49">
        <f>IFERROR(H148/D148*100,"0")</f>
        <v>20.382580000000004</v>
      </c>
    </row>
    <row r="149" spans="1:9" s="50" customFormat="1" ht="12.75" customHeight="1" x14ac:dyDescent="0.25">
      <c r="A149" s="160" t="s">
        <v>271</v>
      </c>
      <c r="B149" s="162"/>
      <c r="C149" s="165" t="s">
        <v>272</v>
      </c>
      <c r="D149" s="66">
        <v>60500</v>
      </c>
      <c r="E149" s="117">
        <v>0</v>
      </c>
      <c r="F149" s="112">
        <v>0</v>
      </c>
      <c r="G149" s="112">
        <v>0</v>
      </c>
      <c r="H149" s="143">
        <f>SUM(E149:G149)</f>
        <v>0</v>
      </c>
      <c r="I149" s="49">
        <f>IFERROR(H149/D149*100,"0")</f>
        <v>0</v>
      </c>
    </row>
    <row r="150" spans="1:9" s="50" customFormat="1" ht="12.75" customHeight="1" x14ac:dyDescent="0.25">
      <c r="A150" s="160" t="s">
        <v>273</v>
      </c>
      <c r="B150" s="162"/>
      <c r="C150" s="165" t="s">
        <v>274</v>
      </c>
      <c r="D150" s="273">
        <v>0</v>
      </c>
      <c r="E150" s="117">
        <v>0</v>
      </c>
      <c r="F150" s="112">
        <v>0</v>
      </c>
      <c r="G150" s="113">
        <v>0</v>
      </c>
      <c r="H150" s="143">
        <f>SUM(E150:G150)</f>
        <v>0</v>
      </c>
      <c r="I150" s="49" t="str">
        <f>IFERROR(H150/D150*100,"0")</f>
        <v>0</v>
      </c>
    </row>
    <row r="151" spans="1:9" s="50" customFormat="1" ht="12.75" customHeight="1" x14ac:dyDescent="0.25">
      <c r="A151" s="160" t="s">
        <v>275</v>
      </c>
      <c r="B151" s="161"/>
      <c r="C151" s="166" t="s">
        <v>276</v>
      </c>
      <c r="D151" s="66">
        <v>0</v>
      </c>
      <c r="E151" s="117">
        <v>0</v>
      </c>
      <c r="F151" s="112">
        <v>0</v>
      </c>
      <c r="G151" s="113">
        <v>0</v>
      </c>
      <c r="H151" s="143">
        <f>SUM(E151:G151)</f>
        <v>0</v>
      </c>
      <c r="I151" s="49" t="str">
        <f>IFERROR(H151/D151*100,"0")</f>
        <v>0</v>
      </c>
    </row>
    <row r="152" spans="1:9" s="50" customFormat="1" ht="2.1" customHeight="1" x14ac:dyDescent="0.25">
      <c r="A152" s="138"/>
      <c r="B152" s="141"/>
      <c r="C152" s="167"/>
      <c r="D152" s="66"/>
      <c r="E152" s="168"/>
      <c r="F152" s="147"/>
      <c r="G152" s="147"/>
      <c r="H152" s="140"/>
      <c r="I152" s="169"/>
    </row>
    <row r="153" spans="1:9" s="50" customFormat="1" ht="28.5" customHeight="1" x14ac:dyDescent="0.25">
      <c r="A153" s="42" t="s">
        <v>277</v>
      </c>
      <c r="B153" s="170" t="s">
        <v>278</v>
      </c>
      <c r="C153" s="171"/>
      <c r="D153" s="107">
        <v>0</v>
      </c>
      <c r="E153" s="172">
        <f>SUM(E154:E157)</f>
        <v>0</v>
      </c>
      <c r="F153" s="71">
        <f>SUM(F154:F157)</f>
        <v>417450.64</v>
      </c>
      <c r="G153" s="71">
        <f>SUM(G154:G157)</f>
        <v>0</v>
      </c>
      <c r="H153" s="140">
        <f>SUM(H154:H157)</f>
        <v>417450.64</v>
      </c>
      <c r="I153" s="173" t="str">
        <f>IFERROR(H153/D153*100,"0")</f>
        <v>0</v>
      </c>
    </row>
    <row r="154" spans="1:9" ht="12.75" customHeight="1" x14ac:dyDescent="0.2">
      <c r="A154" s="174" t="s">
        <v>279</v>
      </c>
      <c r="B154" s="175"/>
      <c r="C154" s="176" t="s">
        <v>280</v>
      </c>
      <c r="D154" s="177">
        <v>0</v>
      </c>
      <c r="E154" s="117">
        <v>0</v>
      </c>
      <c r="F154" s="112">
        <v>414354.27</v>
      </c>
      <c r="G154" s="112">
        <v>0</v>
      </c>
      <c r="H154" s="143">
        <f>SUM(E154:G154)</f>
        <v>414354.27</v>
      </c>
      <c r="I154" s="173" t="str">
        <f>IFERROR(H154/D154*100,"0")</f>
        <v>0</v>
      </c>
    </row>
    <row r="155" spans="1:9" ht="12.75" customHeight="1" x14ac:dyDescent="0.2">
      <c r="A155" s="174" t="s">
        <v>281</v>
      </c>
      <c r="B155" s="175"/>
      <c r="C155" s="176" t="s">
        <v>282</v>
      </c>
      <c r="D155" s="177">
        <v>0</v>
      </c>
      <c r="E155" s="117">
        <v>0</v>
      </c>
      <c r="F155" s="112">
        <v>0</v>
      </c>
      <c r="G155" s="113">
        <v>0</v>
      </c>
      <c r="H155" s="143">
        <f>SUM(E155:G155)</f>
        <v>0</v>
      </c>
      <c r="I155" s="173" t="str">
        <f>IFERROR(H155/D155*100,"0")</f>
        <v>0</v>
      </c>
    </row>
    <row r="156" spans="1:9" ht="12.75" customHeight="1" x14ac:dyDescent="0.2">
      <c r="A156" s="174" t="s">
        <v>283</v>
      </c>
      <c r="B156" s="132"/>
      <c r="C156" s="176" t="s">
        <v>284</v>
      </c>
      <c r="D156" s="177">
        <v>0</v>
      </c>
      <c r="E156" s="117">
        <v>0</v>
      </c>
      <c r="F156" s="112">
        <v>0</v>
      </c>
      <c r="G156" s="113">
        <v>0</v>
      </c>
      <c r="H156" s="143">
        <f>SUM(E156:G156)</f>
        <v>0</v>
      </c>
      <c r="I156" s="173" t="str">
        <f>IFERROR(H156/D156*100,"0")</f>
        <v>0</v>
      </c>
    </row>
    <row r="157" spans="1:9" ht="12.75" customHeight="1" x14ac:dyDescent="0.2">
      <c r="A157" s="174" t="s">
        <v>285</v>
      </c>
      <c r="B157" s="132"/>
      <c r="C157" s="176" t="s">
        <v>286</v>
      </c>
      <c r="D157" s="177">
        <v>0</v>
      </c>
      <c r="E157" s="117">
        <v>0</v>
      </c>
      <c r="F157" s="112">
        <v>3096.3700000000003</v>
      </c>
      <c r="G157" s="112">
        <v>0</v>
      </c>
      <c r="H157" s="143">
        <f>SUM(E157:G157)</f>
        <v>3096.3700000000003</v>
      </c>
      <c r="I157" s="173" t="str">
        <f>IFERROR(H157/D157*100,"0")</f>
        <v>0</v>
      </c>
    </row>
    <row r="158" spans="1:9" x14ac:dyDescent="0.2">
      <c r="A158" s="178"/>
      <c r="B158" s="133"/>
      <c r="C158" s="133"/>
      <c r="D158" s="179"/>
      <c r="E158" s="179"/>
      <c r="F158" s="180"/>
      <c r="G158" s="180"/>
      <c r="H158" s="181"/>
      <c r="I158" s="182"/>
    </row>
    <row r="159" spans="1:9" s="50" customFormat="1" ht="24.95" customHeight="1" x14ac:dyDescent="0.25">
      <c r="A159" s="184">
        <v>7</v>
      </c>
      <c r="B159" s="185" t="s">
        <v>287</v>
      </c>
      <c r="C159" s="186"/>
      <c r="D159" s="136">
        <f>D43-D55</f>
        <v>0</v>
      </c>
      <c r="E159" s="147">
        <f>E43-E55</f>
        <v>0</v>
      </c>
      <c r="F159" s="135">
        <f>F43-F55</f>
        <v>0</v>
      </c>
      <c r="G159" s="136">
        <f>G43-G55</f>
        <v>0</v>
      </c>
      <c r="H159" s="147">
        <f>H43-H55</f>
        <v>0</v>
      </c>
      <c r="I159" s="131"/>
    </row>
    <row r="160" spans="1:9" ht="23.65" customHeight="1" x14ac:dyDescent="0.2">
      <c r="A160" s="187"/>
      <c r="B160" s="188"/>
      <c r="C160" s="188"/>
      <c r="D160" s="189"/>
      <c r="E160" s="189"/>
      <c r="F160" s="189"/>
      <c r="G160" s="190"/>
      <c r="H160" s="190"/>
      <c r="I160" s="191"/>
    </row>
    <row r="161" spans="1:9" s="50" customFormat="1" ht="16.5" customHeight="1" x14ac:dyDescent="0.2">
      <c r="A161" s="192" t="s">
        <v>288</v>
      </c>
      <c r="B161" s="90"/>
      <c r="C161" s="90"/>
      <c r="D161" s="92"/>
      <c r="E161" s="92"/>
      <c r="F161" s="92"/>
      <c r="G161" s="95"/>
      <c r="H161" s="95"/>
      <c r="I161" s="193"/>
    </row>
    <row r="162" spans="1:9" ht="11.25" customHeight="1" x14ac:dyDescent="0.2">
      <c r="A162" s="187"/>
      <c r="B162" s="7"/>
      <c r="C162" s="7"/>
      <c r="D162" s="97"/>
      <c r="E162" s="97"/>
      <c r="F162" s="97"/>
    </row>
    <row r="163" spans="1:9" ht="27" customHeight="1" x14ac:dyDescent="0.2">
      <c r="A163" s="187"/>
      <c r="B163" s="7"/>
      <c r="C163" s="7"/>
      <c r="D163" s="102" t="s">
        <v>67</v>
      </c>
      <c r="E163" s="37" t="s">
        <v>12</v>
      </c>
      <c r="F163" s="38" t="s">
        <v>13</v>
      </c>
      <c r="G163" s="37" t="s">
        <v>14</v>
      </c>
      <c r="H163" s="194" t="s">
        <v>15</v>
      </c>
      <c r="I163" s="103" t="s">
        <v>16</v>
      </c>
    </row>
    <row r="164" spans="1:9" ht="3" customHeight="1" x14ac:dyDescent="0.2">
      <c r="A164" s="187"/>
      <c r="B164" s="7"/>
      <c r="C164" s="7"/>
      <c r="D164" s="196"/>
      <c r="E164" s="3"/>
      <c r="F164" s="98"/>
      <c r="G164" s="2"/>
      <c r="H164" s="2"/>
      <c r="I164" s="197"/>
    </row>
    <row r="165" spans="1:9" x14ac:dyDescent="0.2">
      <c r="A165" s="42">
        <v>8</v>
      </c>
      <c r="B165" s="198" t="s">
        <v>289</v>
      </c>
      <c r="C165" s="199"/>
      <c r="D165" s="200">
        <v>0</v>
      </c>
      <c r="E165" s="201">
        <f>SUM(E166:E171)</f>
        <v>0</v>
      </c>
      <c r="F165" s="201">
        <f>SUM(F166:F171)</f>
        <v>4179.22</v>
      </c>
      <c r="G165" s="201">
        <f>SUM(G167:G172)</f>
        <v>0</v>
      </c>
      <c r="H165" s="202">
        <f t="shared" ref="H165:H172" si="32">SUM(E165:G165)</f>
        <v>4179.22</v>
      </c>
      <c r="I165" s="203"/>
    </row>
    <row r="166" spans="1:9" ht="12.75" customHeight="1" x14ac:dyDescent="0.2">
      <c r="A166" s="205" t="s">
        <v>290</v>
      </c>
      <c r="B166" s="20"/>
      <c r="C166" s="206" t="s">
        <v>291</v>
      </c>
      <c r="D166" s="177">
        <v>0</v>
      </c>
      <c r="E166" s="177">
        <v>0</v>
      </c>
      <c r="F166" s="177">
        <v>0</v>
      </c>
      <c r="G166" s="112">
        <v>0</v>
      </c>
      <c r="H166" s="207">
        <f t="shared" si="32"/>
        <v>0</v>
      </c>
      <c r="I166" s="203"/>
    </row>
    <row r="167" spans="1:9" ht="12.75" customHeight="1" x14ac:dyDescent="0.2">
      <c r="A167" s="205" t="s">
        <v>292</v>
      </c>
      <c r="B167" s="20"/>
      <c r="C167" s="206" t="s">
        <v>293</v>
      </c>
      <c r="D167" s="177">
        <v>0</v>
      </c>
      <c r="E167" s="177">
        <v>0</v>
      </c>
      <c r="F167" s="177">
        <v>0</v>
      </c>
      <c r="G167" s="112">
        <v>0</v>
      </c>
      <c r="H167" s="207">
        <f t="shared" si="32"/>
        <v>0</v>
      </c>
      <c r="I167" s="203"/>
    </row>
    <row r="168" spans="1:9" ht="12.75" customHeight="1" x14ac:dyDescent="0.2">
      <c r="A168" s="205" t="s">
        <v>294</v>
      </c>
      <c r="B168" s="209"/>
      <c r="C168" s="210" t="s">
        <v>295</v>
      </c>
      <c r="D168" s="177">
        <v>0</v>
      </c>
      <c r="E168" s="177">
        <v>0</v>
      </c>
      <c r="F168" s="177">
        <v>0</v>
      </c>
      <c r="G168" s="112">
        <v>0</v>
      </c>
      <c r="H168" s="207">
        <f t="shared" si="32"/>
        <v>0</v>
      </c>
      <c r="I168" s="211"/>
    </row>
    <row r="169" spans="1:9" ht="12.75" customHeight="1" x14ac:dyDescent="0.2">
      <c r="A169" s="205" t="s">
        <v>296</v>
      </c>
      <c r="B169" s="20"/>
      <c r="C169" s="206" t="s">
        <v>297</v>
      </c>
      <c r="D169" s="177">
        <v>0</v>
      </c>
      <c r="E169" s="177">
        <v>0</v>
      </c>
      <c r="F169" s="177">
        <v>0</v>
      </c>
      <c r="G169" s="112">
        <v>0</v>
      </c>
      <c r="H169" s="207">
        <f t="shared" si="32"/>
        <v>0</v>
      </c>
      <c r="I169" s="211"/>
    </row>
    <row r="170" spans="1:9" ht="12.75" customHeight="1" x14ac:dyDescent="0.2">
      <c r="A170" s="205" t="s">
        <v>298</v>
      </c>
      <c r="B170" s="20"/>
      <c r="C170" s="206" t="s">
        <v>381</v>
      </c>
      <c r="D170" s="177">
        <v>0</v>
      </c>
      <c r="E170" s="177">
        <v>0</v>
      </c>
      <c r="F170" s="177">
        <v>0</v>
      </c>
      <c r="G170" s="213">
        <v>0</v>
      </c>
      <c r="H170" s="207">
        <f t="shared" si="32"/>
        <v>0</v>
      </c>
      <c r="I170" s="211"/>
    </row>
    <row r="171" spans="1:9" ht="12.75" customHeight="1" x14ac:dyDescent="0.2">
      <c r="A171" s="205" t="s">
        <v>300</v>
      </c>
      <c r="B171" s="20"/>
      <c r="C171" s="206" t="s">
        <v>301</v>
      </c>
      <c r="D171" s="177">
        <v>0</v>
      </c>
      <c r="E171" s="177">
        <v>0</v>
      </c>
      <c r="F171" s="177">
        <f>'PrevistoxReal Cons '!F171</f>
        <v>4179.22</v>
      </c>
      <c r="G171" s="112">
        <v>0</v>
      </c>
      <c r="H171" s="207">
        <f t="shared" si="32"/>
        <v>4179.22</v>
      </c>
      <c r="I171" s="211"/>
    </row>
    <row r="172" spans="1:9" ht="12.75" customHeight="1" x14ac:dyDescent="0.2">
      <c r="A172" s="205" t="s">
        <v>302</v>
      </c>
      <c r="B172" s="20"/>
      <c r="C172" s="206" t="s">
        <v>303</v>
      </c>
      <c r="D172" s="177">
        <v>0</v>
      </c>
      <c r="E172" s="168">
        <v>0</v>
      </c>
      <c r="F172" s="112">
        <v>0</v>
      </c>
      <c r="G172" s="112">
        <v>0</v>
      </c>
      <c r="H172" s="207">
        <f t="shared" si="32"/>
        <v>0</v>
      </c>
      <c r="I172" s="211"/>
    </row>
    <row r="173" spans="1:9" ht="20.100000000000001" customHeight="1" x14ac:dyDescent="0.2">
      <c r="A173" s="187"/>
      <c r="B173" s="7"/>
      <c r="C173" s="7"/>
      <c r="D173" s="97"/>
      <c r="E173" s="97"/>
      <c r="F173" s="97"/>
      <c r="I173" s="214"/>
    </row>
    <row r="174" spans="1:9" ht="27.95" customHeight="1" x14ac:dyDescent="0.2">
      <c r="A174" s="42">
        <v>9</v>
      </c>
      <c r="B174" s="215" t="s">
        <v>304</v>
      </c>
      <c r="C174" s="216"/>
      <c r="D174" s="217">
        <f>SUM(D175:D181)</f>
        <v>0</v>
      </c>
      <c r="E174" s="201">
        <f>SUM(E175:E181)</f>
        <v>0</v>
      </c>
      <c r="F174" s="201">
        <f>SUM(F175:F181)</f>
        <v>618669.85</v>
      </c>
      <c r="G174" s="201">
        <f>SUM(G175:G181)</f>
        <v>0</v>
      </c>
      <c r="H174" s="202">
        <f>SUM(H175:H181)</f>
        <v>618669.85</v>
      </c>
      <c r="I174" s="218"/>
    </row>
    <row r="175" spans="1:9" s="221" customFormat="1" x14ac:dyDescent="0.2">
      <c r="A175" s="205" t="s">
        <v>305</v>
      </c>
      <c r="B175" s="20"/>
      <c r="C175" s="206" t="s">
        <v>291</v>
      </c>
      <c r="D175" s="177">
        <v>0</v>
      </c>
      <c r="E175" s="177">
        <v>0</v>
      </c>
      <c r="F175" s="177">
        <v>0</v>
      </c>
      <c r="G175" s="213">
        <v>0</v>
      </c>
      <c r="H175" s="202">
        <f t="shared" ref="H175:H181" si="33">SUM(E175:G175)</f>
        <v>0</v>
      </c>
      <c r="I175" s="218"/>
    </row>
    <row r="176" spans="1:9" s="221" customFormat="1" x14ac:dyDescent="0.2">
      <c r="A176" s="205" t="s">
        <v>306</v>
      </c>
      <c r="B176" s="209"/>
      <c r="C176" s="206" t="s">
        <v>293</v>
      </c>
      <c r="D176" s="177">
        <v>0</v>
      </c>
      <c r="E176" s="177">
        <v>0</v>
      </c>
      <c r="F176" s="177">
        <v>0</v>
      </c>
      <c r="G176" s="213">
        <v>0</v>
      </c>
      <c r="H176" s="202">
        <f t="shared" si="33"/>
        <v>0</v>
      </c>
      <c r="I176" s="218"/>
    </row>
    <row r="177" spans="1:9" s="221" customFormat="1" x14ac:dyDescent="0.2">
      <c r="A177" s="205" t="s">
        <v>307</v>
      </c>
      <c r="B177" s="20"/>
      <c r="C177" s="210" t="s">
        <v>295</v>
      </c>
      <c r="D177" s="177">
        <v>0</v>
      </c>
      <c r="E177" s="177">
        <v>0</v>
      </c>
      <c r="F177" s="177">
        <v>0</v>
      </c>
      <c r="G177" s="213">
        <v>0</v>
      </c>
      <c r="H177" s="202">
        <f t="shared" si="33"/>
        <v>0</v>
      </c>
      <c r="I177" s="218"/>
    </row>
    <row r="178" spans="1:9" s="221" customFormat="1" x14ac:dyDescent="0.2">
      <c r="A178" s="205" t="s">
        <v>308</v>
      </c>
      <c r="B178" s="20"/>
      <c r="C178" s="206" t="s">
        <v>297</v>
      </c>
      <c r="D178" s="177">
        <v>0</v>
      </c>
      <c r="E178" s="177">
        <v>0</v>
      </c>
      <c r="F178" s="177">
        <v>0</v>
      </c>
      <c r="G178" s="213">
        <v>0</v>
      </c>
      <c r="H178" s="202">
        <f t="shared" si="33"/>
        <v>0</v>
      </c>
      <c r="I178" s="218"/>
    </row>
    <row r="179" spans="1:9" s="221" customFormat="1" x14ac:dyDescent="0.2">
      <c r="A179" s="205" t="s">
        <v>309</v>
      </c>
      <c r="B179" s="20"/>
      <c r="C179" s="206" t="s">
        <v>381</v>
      </c>
      <c r="D179" s="177">
        <v>0</v>
      </c>
      <c r="E179" s="177">
        <v>0</v>
      </c>
      <c r="F179" s="177">
        <v>0</v>
      </c>
      <c r="G179" s="213">
        <v>0</v>
      </c>
      <c r="H179" s="202">
        <f t="shared" si="33"/>
        <v>0</v>
      </c>
      <c r="I179" s="218"/>
    </row>
    <row r="180" spans="1:9" s="221" customFormat="1" x14ac:dyDescent="0.2">
      <c r="A180" s="205" t="s">
        <v>310</v>
      </c>
      <c r="B180" s="20"/>
      <c r="C180" s="206" t="s">
        <v>382</v>
      </c>
      <c r="D180" s="177">
        <v>0</v>
      </c>
      <c r="E180" s="177">
        <v>0</v>
      </c>
      <c r="F180" s="177">
        <v>0</v>
      </c>
      <c r="G180" s="213">
        <v>0</v>
      </c>
      <c r="H180" s="202">
        <f t="shared" si="33"/>
        <v>0</v>
      </c>
      <c r="I180" s="218"/>
    </row>
    <row r="181" spans="1:9" s="221" customFormat="1" x14ac:dyDescent="0.2">
      <c r="A181" s="205" t="s">
        <v>312</v>
      </c>
      <c r="B181" s="20"/>
      <c r="C181" s="206" t="s">
        <v>323</v>
      </c>
      <c r="D181" s="177">
        <v>0</v>
      </c>
      <c r="E181" s="177">
        <v>0</v>
      </c>
      <c r="F181" s="177">
        <f>'PrevistoxReal Cons '!F181</f>
        <v>618669.85</v>
      </c>
      <c r="G181" s="213">
        <v>0</v>
      </c>
      <c r="H181" s="202">
        <f t="shared" si="33"/>
        <v>618669.85</v>
      </c>
      <c r="I181" s="218"/>
    </row>
    <row r="182" spans="1:9" s="50" customFormat="1" ht="20.100000000000001" customHeight="1" x14ac:dyDescent="0.2">
      <c r="A182" s="187"/>
      <c r="B182" s="122"/>
      <c r="C182" s="122"/>
      <c r="D182" s="123"/>
      <c r="E182" s="123"/>
      <c r="F182" s="123"/>
      <c r="G182" s="95"/>
      <c r="H182" s="95"/>
      <c r="I182" s="222"/>
    </row>
    <row r="183" spans="1:9" x14ac:dyDescent="0.2">
      <c r="A183" s="42">
        <v>10</v>
      </c>
      <c r="B183" s="198" t="s">
        <v>313</v>
      </c>
      <c r="C183" s="199" t="s">
        <v>314</v>
      </c>
      <c r="D183" s="107">
        <f>SUM(D184:D190)</f>
        <v>0</v>
      </c>
      <c r="E183" s="147">
        <f>SUM(E184:E190)</f>
        <v>0</v>
      </c>
      <c r="F183" s="135">
        <f>SUM(F184:F190)</f>
        <v>14408.02</v>
      </c>
      <c r="G183" s="135">
        <f>SUM(G184:G190)</f>
        <v>0</v>
      </c>
      <c r="H183" s="202">
        <f>SUM(E183:G183)</f>
        <v>14408.02</v>
      </c>
      <c r="I183" s="103"/>
    </row>
    <row r="184" spans="1:9" s="221" customFormat="1" x14ac:dyDescent="0.2">
      <c r="A184" s="223" t="s">
        <v>315</v>
      </c>
      <c r="B184" s="20"/>
      <c r="C184" s="206" t="s">
        <v>291</v>
      </c>
      <c r="D184" s="66"/>
      <c r="E184" s="21">
        <v>0</v>
      </c>
      <c r="F184" s="21">
        <v>0</v>
      </c>
      <c r="G184" s="213">
        <v>0</v>
      </c>
      <c r="H184" s="202">
        <f t="shared" ref="H184:H190" si="34">SUM(E184:G184)</f>
        <v>0</v>
      </c>
      <c r="I184" s="203"/>
    </row>
    <row r="185" spans="1:9" s="221" customFormat="1" x14ac:dyDescent="0.2">
      <c r="A185" s="223" t="s">
        <v>317</v>
      </c>
      <c r="B185" s="209"/>
      <c r="C185" s="206" t="s">
        <v>293</v>
      </c>
      <c r="D185" s="66"/>
      <c r="E185" s="21">
        <v>0</v>
      </c>
      <c r="F185" s="213">
        <f>4050+5659.72</f>
        <v>9709.7200000000012</v>
      </c>
      <c r="G185" s="213">
        <v>0</v>
      </c>
      <c r="H185" s="202">
        <f t="shared" si="34"/>
        <v>9709.7200000000012</v>
      </c>
      <c r="I185" s="203"/>
    </row>
    <row r="186" spans="1:9" s="221" customFormat="1" x14ac:dyDescent="0.2">
      <c r="A186" s="223" t="s">
        <v>318</v>
      </c>
      <c r="B186" s="20"/>
      <c r="C186" s="210" t="s">
        <v>295</v>
      </c>
      <c r="D186" s="66"/>
      <c r="E186" s="21">
        <v>0</v>
      </c>
      <c r="F186" s="213">
        <v>4698.3</v>
      </c>
      <c r="G186" s="213">
        <v>0</v>
      </c>
      <c r="H186" s="202">
        <f t="shared" si="34"/>
        <v>4698.3</v>
      </c>
      <c r="I186" s="203"/>
    </row>
    <row r="187" spans="1:9" s="221" customFormat="1" x14ac:dyDescent="0.2">
      <c r="A187" s="223" t="s">
        <v>319</v>
      </c>
      <c r="B187" s="20"/>
      <c r="C187" s="206" t="s">
        <v>297</v>
      </c>
      <c r="D187" s="66"/>
      <c r="E187" s="21">
        <v>0</v>
      </c>
      <c r="F187" s="213">
        <v>0</v>
      </c>
      <c r="G187" s="213">
        <v>0</v>
      </c>
      <c r="H187" s="202">
        <f t="shared" si="34"/>
        <v>0</v>
      </c>
      <c r="I187" s="203"/>
    </row>
    <row r="188" spans="1:9" s="221" customFormat="1" x14ac:dyDescent="0.2">
      <c r="A188" s="223" t="s">
        <v>320</v>
      </c>
      <c r="B188" s="20"/>
      <c r="C188" s="206" t="s">
        <v>299</v>
      </c>
      <c r="D188" s="66"/>
      <c r="E188" s="201">
        <v>0</v>
      </c>
      <c r="F188" s="213">
        <v>0</v>
      </c>
      <c r="G188" s="213">
        <v>0</v>
      </c>
      <c r="H188" s="202">
        <f t="shared" si="34"/>
        <v>0</v>
      </c>
      <c r="I188" s="203"/>
    </row>
    <row r="189" spans="1:9" s="221" customFormat="1" x14ac:dyDescent="0.2">
      <c r="A189" s="223" t="s">
        <v>321</v>
      </c>
      <c r="B189" s="20"/>
      <c r="C189" s="206" t="s">
        <v>311</v>
      </c>
      <c r="D189" s="66"/>
      <c r="E189" s="21">
        <v>0</v>
      </c>
      <c r="F189" s="213">
        <v>0</v>
      </c>
      <c r="G189" s="213">
        <v>0</v>
      </c>
      <c r="H189" s="202">
        <f t="shared" si="34"/>
        <v>0</v>
      </c>
      <c r="I189" s="203"/>
    </row>
    <row r="190" spans="1:9" s="221" customFormat="1" x14ac:dyDescent="0.2">
      <c r="A190" s="223" t="s">
        <v>322</v>
      </c>
      <c r="B190" s="20"/>
      <c r="C190" s="206" t="s">
        <v>323</v>
      </c>
      <c r="D190" s="66">
        <v>0</v>
      </c>
      <c r="E190" s="21">
        <v>0</v>
      </c>
      <c r="F190" s="213">
        <v>0</v>
      </c>
      <c r="G190" s="213">
        <v>0</v>
      </c>
      <c r="H190" s="202">
        <f t="shared" si="34"/>
        <v>0</v>
      </c>
      <c r="I190" s="203"/>
    </row>
    <row r="191" spans="1:9" ht="24" customHeight="1" x14ac:dyDescent="0.2">
      <c r="A191" s="187"/>
      <c r="D191" s="225"/>
      <c r="E191" s="225"/>
      <c r="F191" s="225"/>
    </row>
    <row r="192" spans="1:9" s="50" customFormat="1" ht="16.5" customHeight="1" x14ac:dyDescent="0.2">
      <c r="A192" s="192" t="s">
        <v>324</v>
      </c>
      <c r="B192" s="90"/>
      <c r="C192" s="90"/>
      <c r="D192" s="92"/>
      <c r="E192" s="92"/>
      <c r="F192" s="92"/>
      <c r="G192" s="95"/>
      <c r="H192" s="95"/>
      <c r="I192" s="193"/>
    </row>
    <row r="193" spans="1:9" s="50" customFormat="1" ht="16.5" customHeight="1" x14ac:dyDescent="0.2">
      <c r="A193" s="192"/>
      <c r="B193" s="90"/>
      <c r="C193" s="90"/>
      <c r="D193" s="92"/>
      <c r="E193" s="92"/>
      <c r="F193" s="92"/>
      <c r="G193" s="95"/>
      <c r="H193" s="95"/>
      <c r="I193" s="193"/>
    </row>
    <row r="194" spans="1:9" s="50" customFormat="1" ht="16.5" customHeight="1" x14ac:dyDescent="0.25">
      <c r="A194" s="192"/>
      <c r="B194" s="90"/>
      <c r="C194" s="90"/>
      <c r="D194" s="92"/>
      <c r="E194" s="92"/>
      <c r="F194" s="226"/>
      <c r="G194" s="95"/>
      <c r="H194" s="95"/>
      <c r="I194" s="193"/>
    </row>
    <row r="195" spans="1:9" ht="27" customHeight="1" x14ac:dyDescent="0.2">
      <c r="A195" s="187"/>
      <c r="B195" s="7"/>
      <c r="C195" s="7"/>
      <c r="D195" s="102" t="s">
        <v>67</v>
      </c>
      <c r="E195" s="37" t="s">
        <v>12</v>
      </c>
      <c r="F195" s="38" t="s">
        <v>13</v>
      </c>
      <c r="G195" s="102" t="s">
        <v>14</v>
      </c>
      <c r="H195" s="37" t="s">
        <v>15</v>
      </c>
      <c r="I195" s="103" t="s">
        <v>16</v>
      </c>
    </row>
    <row r="196" spans="1:9" s="41" customFormat="1" x14ac:dyDescent="0.2">
      <c r="A196" s="227">
        <v>11</v>
      </c>
      <c r="B196" s="124" t="s">
        <v>325</v>
      </c>
      <c r="C196" s="125"/>
      <c r="D196" s="102"/>
      <c r="E196" s="37">
        <f>SUM(E197:E201)</f>
        <v>0</v>
      </c>
      <c r="F196" s="37">
        <f>SUM(F197:F201)</f>
        <v>94493045.810000002</v>
      </c>
      <c r="G196" s="37">
        <f>SUM(G197:G201)</f>
        <v>0</v>
      </c>
      <c r="H196" s="228"/>
      <c r="I196" s="103"/>
    </row>
    <row r="197" spans="1:9" s="221" customFormat="1" ht="15" customHeight="1" x14ac:dyDescent="0.2">
      <c r="A197" s="223" t="s">
        <v>327</v>
      </c>
      <c r="B197" s="230" t="s">
        <v>328</v>
      </c>
      <c r="C197" s="231"/>
      <c r="D197" s="232">
        <v>0</v>
      </c>
      <c r="E197" s="21">
        <v>0</v>
      </c>
      <c r="F197" s="256">
        <f>'PrevistoxReal Cons '!F197</f>
        <v>55321669.620000005</v>
      </c>
      <c r="G197" s="233">
        <v>0</v>
      </c>
      <c r="H197" s="228"/>
      <c r="I197" s="234"/>
    </row>
    <row r="198" spans="1:9" s="221" customFormat="1" ht="15" customHeight="1" x14ac:dyDescent="0.2">
      <c r="A198" s="223" t="s">
        <v>329</v>
      </c>
      <c r="B198" s="20" t="s">
        <v>330</v>
      </c>
      <c r="C198" s="206"/>
      <c r="D198" s="177">
        <v>0</v>
      </c>
      <c r="E198" s="21">
        <v>0</v>
      </c>
      <c r="F198" s="21">
        <f>'PrevistoxReal Cons '!F198</f>
        <v>9171376.1899999995</v>
      </c>
      <c r="G198" s="21">
        <v>0</v>
      </c>
      <c r="H198" s="235"/>
      <c r="I198" s="218"/>
    </row>
    <row r="199" spans="1:9" s="221" customFormat="1" ht="15" customHeight="1" x14ac:dyDescent="0.2">
      <c r="A199" s="223" t="s">
        <v>332</v>
      </c>
      <c r="B199" s="209" t="s">
        <v>333</v>
      </c>
      <c r="C199" s="210"/>
      <c r="D199" s="177">
        <v>0</v>
      </c>
      <c r="E199" s="21">
        <v>0</v>
      </c>
      <c r="F199" s="21">
        <v>0</v>
      </c>
      <c r="G199" s="21">
        <v>0</v>
      </c>
      <c r="H199" s="235"/>
      <c r="I199" s="218"/>
    </row>
    <row r="200" spans="1:9" s="221" customFormat="1" ht="15" customHeight="1" x14ac:dyDescent="0.2">
      <c r="A200" s="223" t="s">
        <v>335</v>
      </c>
      <c r="B200" s="20" t="s">
        <v>336</v>
      </c>
      <c r="C200" s="206"/>
      <c r="D200" s="177">
        <v>0</v>
      </c>
      <c r="E200" s="21">
        <v>0</v>
      </c>
      <c r="F200" s="21">
        <v>0</v>
      </c>
      <c r="G200" s="21">
        <v>0</v>
      </c>
      <c r="H200" s="235"/>
      <c r="I200" s="218"/>
    </row>
    <row r="201" spans="1:9" s="221" customFormat="1" ht="15" customHeight="1" x14ac:dyDescent="0.2">
      <c r="A201" s="223" t="s">
        <v>337</v>
      </c>
      <c r="B201" s="237" t="s">
        <v>338</v>
      </c>
      <c r="C201" s="188"/>
      <c r="D201" s="238">
        <v>0</v>
      </c>
      <c r="E201" s="239">
        <v>0</v>
      </c>
      <c r="F201" s="239">
        <v>30000000</v>
      </c>
      <c r="G201" s="274">
        <v>0</v>
      </c>
      <c r="H201" s="235"/>
      <c r="I201" s="240"/>
    </row>
    <row r="202" spans="1:9" s="121" customFormat="1" x14ac:dyDescent="0.25">
      <c r="A202" s="227" t="s">
        <v>339</v>
      </c>
      <c r="B202" s="241" t="s">
        <v>340</v>
      </c>
      <c r="C202" s="242"/>
      <c r="D202" s="243">
        <v>0</v>
      </c>
      <c r="E202" s="244">
        <f>E203+E205</f>
        <v>0</v>
      </c>
      <c r="F202" s="245">
        <f>F203+F205</f>
        <v>54263659.5</v>
      </c>
      <c r="G202" s="244">
        <f t="shared" ref="G202" si="35">SUM(G203:G205)</f>
        <v>0</v>
      </c>
      <c r="H202" s="246"/>
      <c r="I202" s="247"/>
    </row>
    <row r="203" spans="1:9" s="121" customFormat="1" x14ac:dyDescent="0.2">
      <c r="A203" s="223" t="s">
        <v>341</v>
      </c>
      <c r="B203" s="237" t="s">
        <v>342</v>
      </c>
      <c r="C203" s="188"/>
      <c r="D203" s="238">
        <v>0</v>
      </c>
      <c r="E203" s="21">
        <v>0</v>
      </c>
      <c r="F203" s="21">
        <f>56561910.11-164142.89+350</f>
        <v>56398117.219999999</v>
      </c>
      <c r="G203" s="21">
        <v>0</v>
      </c>
      <c r="H203" s="235"/>
      <c r="I203" s="240"/>
    </row>
    <row r="204" spans="1:9" s="121" customFormat="1" x14ac:dyDescent="0.2">
      <c r="A204" s="223" t="s">
        <v>344</v>
      </c>
      <c r="B204" s="237" t="s">
        <v>345</v>
      </c>
      <c r="C204" s="188"/>
      <c r="D204" s="238"/>
      <c r="E204" s="21">
        <v>0</v>
      </c>
      <c r="F204" s="21">
        <v>2134457.7200000002</v>
      </c>
      <c r="G204" s="21">
        <v>0</v>
      </c>
      <c r="H204" s="235"/>
      <c r="I204" s="240"/>
    </row>
    <row r="205" spans="1:9" x14ac:dyDescent="0.2">
      <c r="A205" s="223" t="s">
        <v>346</v>
      </c>
      <c r="B205" s="237" t="s">
        <v>347</v>
      </c>
      <c r="C205" s="188"/>
      <c r="D205" s="238"/>
      <c r="E205" s="21">
        <v>0</v>
      </c>
      <c r="F205" s="275">
        <f>-F204</f>
        <v>-2134457.7200000002</v>
      </c>
      <c r="G205" s="21">
        <v>0</v>
      </c>
      <c r="H205" s="235"/>
      <c r="I205" s="240"/>
    </row>
    <row r="206" spans="1:9" s="41" customFormat="1" x14ac:dyDescent="0.25">
      <c r="A206" s="227">
        <v>13</v>
      </c>
      <c r="B206" s="249" t="s">
        <v>348</v>
      </c>
      <c r="C206" s="250"/>
      <c r="D206" s="102"/>
      <c r="E206" s="37">
        <f>SUM(E207:E212)</f>
        <v>0</v>
      </c>
      <c r="F206" s="37">
        <f>SUM(F207:F212)</f>
        <v>33121172.359999999</v>
      </c>
      <c r="G206" s="37"/>
      <c r="H206" s="252"/>
      <c r="I206" s="103"/>
    </row>
    <row r="207" spans="1:9" s="221" customFormat="1" ht="15" customHeight="1" x14ac:dyDescent="0.2">
      <c r="A207" s="253" t="s">
        <v>349</v>
      </c>
      <c r="B207" s="231" t="s">
        <v>350</v>
      </c>
      <c r="C207" s="231"/>
      <c r="D207" s="232">
        <v>0</v>
      </c>
      <c r="E207" s="21">
        <v>0</v>
      </c>
      <c r="F207" s="21">
        <v>2319287.2200000002</v>
      </c>
      <c r="G207" s="256">
        <v>0</v>
      </c>
      <c r="H207" s="254"/>
      <c r="I207" s="234"/>
    </row>
    <row r="208" spans="1:9" s="221" customFormat="1" ht="15" customHeight="1" x14ac:dyDescent="0.2">
      <c r="A208" s="253" t="s">
        <v>352</v>
      </c>
      <c r="B208" s="206" t="s">
        <v>353</v>
      </c>
      <c r="C208" s="206"/>
      <c r="D208" s="177">
        <v>0</v>
      </c>
      <c r="E208" s="181">
        <v>0</v>
      </c>
      <c r="F208" s="213">
        <f>2174601.38+6982608.43</f>
        <v>9157209.8099999987</v>
      </c>
      <c r="G208" s="256">
        <v>0</v>
      </c>
      <c r="H208" s="254"/>
      <c r="I208" s="218"/>
    </row>
    <row r="209" spans="1:12" s="221" customFormat="1" ht="15" customHeight="1" x14ac:dyDescent="0.2">
      <c r="A209" s="253" t="s">
        <v>354</v>
      </c>
      <c r="B209" s="20" t="s">
        <v>355</v>
      </c>
      <c r="C209" s="206"/>
      <c r="D209" s="177">
        <v>0</v>
      </c>
      <c r="E209" s="181">
        <v>0</v>
      </c>
      <c r="F209" s="213">
        <v>21492211.120000001</v>
      </c>
      <c r="G209" s="256">
        <v>0</v>
      </c>
      <c r="H209" s="257"/>
      <c r="I209" s="218"/>
    </row>
    <row r="210" spans="1:12" s="221" customFormat="1" ht="15" customHeight="1" x14ac:dyDescent="0.2">
      <c r="A210" s="253" t="s">
        <v>356</v>
      </c>
      <c r="B210" s="206" t="s">
        <v>357</v>
      </c>
      <c r="C210" s="210"/>
      <c r="D210" s="177">
        <v>0</v>
      </c>
      <c r="E210" s="181">
        <v>0</v>
      </c>
      <c r="F210" s="213">
        <v>63200</v>
      </c>
      <c r="G210" s="256">
        <v>0</v>
      </c>
      <c r="H210" s="254"/>
      <c r="I210" s="218"/>
    </row>
    <row r="211" spans="1:12" s="221" customFormat="1" ht="15" customHeight="1" x14ac:dyDescent="0.2">
      <c r="A211" s="253" t="s">
        <v>358</v>
      </c>
      <c r="B211" s="206" t="s">
        <v>359</v>
      </c>
      <c r="C211" s="206"/>
      <c r="D211" s="177">
        <v>0</v>
      </c>
      <c r="E211" s="21">
        <v>0</v>
      </c>
      <c r="F211" s="21">
        <v>0</v>
      </c>
      <c r="G211" s="256">
        <v>0</v>
      </c>
      <c r="H211" s="254"/>
      <c r="I211" s="218"/>
    </row>
    <row r="212" spans="1:12" s="221" customFormat="1" ht="15" customHeight="1" x14ac:dyDescent="0.2">
      <c r="A212" s="253" t="s">
        <v>360</v>
      </c>
      <c r="B212" s="206" t="s">
        <v>384</v>
      </c>
      <c r="C212" s="206"/>
      <c r="D212" s="177">
        <v>0</v>
      </c>
      <c r="E212" s="21">
        <v>0</v>
      </c>
      <c r="F212" s="21">
        <v>89264.21</v>
      </c>
      <c r="G212" s="21">
        <v>0</v>
      </c>
      <c r="H212" s="254"/>
      <c r="I212" s="218"/>
    </row>
    <row r="213" spans="1:12" s="221" customFormat="1" ht="15" customHeight="1" x14ac:dyDescent="0.2">
      <c r="A213" s="259"/>
      <c r="B213" s="1"/>
      <c r="C213" s="1"/>
      <c r="D213" s="260"/>
      <c r="E213" s="260"/>
      <c r="F213" s="260"/>
      <c r="G213" s="261"/>
      <c r="H213" s="261"/>
      <c r="I213" s="262"/>
      <c r="J213" s="5"/>
      <c r="K213" s="5"/>
      <c r="L213" s="5"/>
    </row>
    <row r="214" spans="1:12" s="221" customFormat="1" ht="15" customHeight="1" x14ac:dyDescent="0.2">
      <c r="A214" s="259" t="s">
        <v>363</v>
      </c>
      <c r="B214" s="1"/>
      <c r="C214" s="1"/>
      <c r="D214" s="260"/>
      <c r="E214" s="260"/>
      <c r="F214" s="260"/>
      <c r="G214" s="261"/>
      <c r="H214" s="261"/>
      <c r="I214" s="262"/>
      <c r="J214" s="5"/>
      <c r="K214" s="5"/>
      <c r="L214" s="5"/>
    </row>
    <row r="215" spans="1:12" s="221" customFormat="1" ht="17.25" customHeight="1" x14ac:dyDescent="0.2">
      <c r="A215" s="259" t="s">
        <v>364</v>
      </c>
      <c r="B215" s="1"/>
      <c r="C215" s="1"/>
      <c r="D215" s="260"/>
      <c r="E215" s="260"/>
      <c r="F215" s="260"/>
      <c r="G215" s="261"/>
      <c r="H215" s="261"/>
      <c r="I215" s="262"/>
      <c r="J215" s="5"/>
      <c r="K215" s="5"/>
      <c r="L215" s="5"/>
    </row>
    <row r="216" spans="1:12" s="221" customFormat="1" ht="12.75" customHeight="1" x14ac:dyDescent="0.2">
      <c r="A216" s="259" t="s">
        <v>365</v>
      </c>
      <c r="B216" s="1"/>
      <c r="C216" s="1"/>
      <c r="D216" s="260"/>
      <c r="E216" s="260"/>
      <c r="F216" s="260"/>
      <c r="G216" s="261"/>
      <c r="H216" s="261"/>
      <c r="I216" s="262"/>
      <c r="J216" s="5"/>
      <c r="K216" s="5"/>
      <c r="L216" s="5"/>
    </row>
    <row r="217" spans="1:12" s="221" customFormat="1" ht="12.75" customHeight="1" x14ac:dyDescent="0.2">
      <c r="A217" s="259" t="s">
        <v>366</v>
      </c>
      <c r="B217" s="1"/>
      <c r="C217" s="1"/>
      <c r="D217" s="260"/>
      <c r="E217" s="260"/>
      <c r="F217" s="260"/>
      <c r="G217" s="261"/>
      <c r="H217" s="261"/>
      <c r="I217" s="262"/>
      <c r="J217" s="5"/>
      <c r="K217" s="5"/>
      <c r="L217" s="5"/>
    </row>
    <row r="218" spans="1:12" s="221" customFormat="1" ht="12.75" customHeight="1" x14ac:dyDescent="0.2">
      <c r="A218" s="259" t="s">
        <v>367</v>
      </c>
      <c r="B218" s="1"/>
      <c r="C218" s="1"/>
      <c r="D218" s="260"/>
      <c r="E218" s="260"/>
      <c r="F218" s="260"/>
      <c r="G218" s="261"/>
      <c r="H218" s="261"/>
      <c r="I218" s="262"/>
      <c r="J218" s="5"/>
      <c r="K218" s="5"/>
      <c r="L218" s="5"/>
    </row>
    <row r="219" spans="1:12" x14ac:dyDescent="0.2">
      <c r="A219" s="187"/>
    </row>
    <row r="220" spans="1:12" x14ac:dyDescent="0.2">
      <c r="A220" s="266" t="s">
        <v>368</v>
      </c>
    </row>
    <row r="221" spans="1:12" x14ac:dyDescent="0.2">
      <c r="A221" s="266"/>
    </row>
    <row r="222" spans="1:12" x14ac:dyDescent="0.2">
      <c r="A222" s="266"/>
    </row>
    <row r="223" spans="1:12" x14ac:dyDescent="0.2">
      <c r="A223" s="267" t="s">
        <v>369</v>
      </c>
      <c r="D223" s="2" t="s">
        <v>370</v>
      </c>
    </row>
    <row r="224" spans="1:12" s="268" customFormat="1" x14ac:dyDescent="0.2">
      <c r="A224" s="267" t="s">
        <v>371</v>
      </c>
      <c r="B224" s="1"/>
      <c r="C224" s="1"/>
      <c r="D224" s="33" t="s">
        <v>372</v>
      </c>
      <c r="E224" s="2"/>
      <c r="F224" s="2"/>
      <c r="G224" s="3"/>
      <c r="H224" s="3"/>
      <c r="I224" s="4"/>
      <c r="J224" s="5"/>
      <c r="K224" s="5"/>
      <c r="L224" s="5"/>
    </row>
    <row r="225" spans="1:12" s="268" customFormat="1" x14ac:dyDescent="0.2">
      <c r="A225" s="267" t="s">
        <v>373</v>
      </c>
      <c r="B225" s="1"/>
      <c r="C225" s="1"/>
      <c r="D225" s="33" t="s">
        <v>374</v>
      </c>
      <c r="E225" s="2"/>
      <c r="F225" s="2"/>
      <c r="G225" s="3"/>
      <c r="H225" s="3"/>
      <c r="I225" s="4"/>
      <c r="J225" s="5"/>
      <c r="K225" s="5"/>
      <c r="L225" s="5"/>
    </row>
    <row r="226" spans="1:12" s="268" customFormat="1" x14ac:dyDescent="0.2">
      <c r="A226" s="187"/>
      <c r="B226" s="1"/>
      <c r="C226" s="1"/>
      <c r="D226" s="2"/>
      <c r="E226" s="2"/>
      <c r="F226" s="2"/>
      <c r="G226" s="3"/>
      <c r="H226" s="3"/>
      <c r="I226" s="4"/>
      <c r="J226" s="5"/>
      <c r="K226" s="5"/>
      <c r="L226" s="5"/>
    </row>
    <row r="227" spans="1:12" s="268" customFormat="1" x14ac:dyDescent="0.2">
      <c r="A227" s="187"/>
      <c r="B227" s="1"/>
      <c r="C227" s="1"/>
      <c r="D227" s="2"/>
      <c r="E227" s="2"/>
      <c r="F227" s="2"/>
      <c r="G227" s="3"/>
      <c r="H227" s="3"/>
      <c r="I227" s="4"/>
      <c r="J227" s="5"/>
      <c r="K227" s="5"/>
      <c r="L227" s="5"/>
    </row>
    <row r="228" spans="1:12" s="268" customFormat="1" x14ac:dyDescent="0.2">
      <c r="A228" s="187"/>
      <c r="B228" s="1"/>
      <c r="C228" s="1"/>
      <c r="D228" s="2"/>
      <c r="E228" s="2"/>
      <c r="F228" s="2"/>
      <c r="G228" s="3"/>
      <c r="H228" s="3"/>
      <c r="I228" s="4"/>
      <c r="J228" s="5"/>
      <c r="K228" s="5"/>
      <c r="L228" s="5"/>
    </row>
    <row r="229" spans="1:12" s="268" customFormat="1" x14ac:dyDescent="0.2">
      <c r="A229" s="187"/>
      <c r="B229" s="1"/>
      <c r="C229" s="1"/>
      <c r="D229" s="2"/>
      <c r="E229" s="2"/>
      <c r="F229" s="2"/>
      <c r="G229" s="3"/>
      <c r="H229" s="3"/>
      <c r="I229" s="4"/>
      <c r="J229" s="5"/>
      <c r="K229" s="5"/>
      <c r="L229" s="5"/>
    </row>
    <row r="230" spans="1:12" s="268" customFormat="1" x14ac:dyDescent="0.2">
      <c r="A230" s="187"/>
      <c r="B230" s="1"/>
      <c r="C230" s="1"/>
      <c r="D230" s="2"/>
      <c r="E230" s="2"/>
      <c r="F230" s="2"/>
      <c r="G230" s="3"/>
      <c r="H230" s="3"/>
      <c r="I230" s="4"/>
      <c r="J230" s="5"/>
      <c r="K230" s="5"/>
      <c r="L230" s="5"/>
    </row>
  </sheetData>
  <mergeCells count="12">
    <mergeCell ref="B55:C55"/>
    <mergeCell ref="B153:C153"/>
    <mergeCell ref="B159:C159"/>
    <mergeCell ref="B165:C165"/>
    <mergeCell ref="B174:C174"/>
    <mergeCell ref="B183:C183"/>
    <mergeCell ref="A11:I11"/>
    <mergeCell ref="B15:C15"/>
    <mergeCell ref="B16:C16"/>
    <mergeCell ref="B42:C42"/>
    <mergeCell ref="B43:C43"/>
    <mergeCell ref="B51:C51"/>
  </mergeCells>
  <pageMargins left="0.43307086614173229" right="0.27559055118110237" top="0.31496062992125984" bottom="0.31496062992125984" header="0.31496062992125984" footer="0.4"/>
  <pageSetup paperSize="9" scale="90" orientation="landscape" r:id="rId1"/>
  <rowBreaks count="3" manualBreakCount="3">
    <brk id="39" max="16383" man="1"/>
    <brk id="160" max="16383" man="1"/>
    <brk id="191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8CD02-9B3C-47FE-A27E-35DE2A1A51B2}">
  <sheetPr>
    <tabColor theme="4" tint="-0.249977111117893"/>
  </sheetPr>
  <dimension ref="A1:M229"/>
  <sheetViews>
    <sheetView showGridLines="0" tabSelected="1" view="pageBreakPreview" topLeftCell="A210" zoomScaleNormal="100" zoomScaleSheetLayoutView="100" zoomScalePageLayoutView="72" workbookViewId="0">
      <selection activeCell="C203" sqref="C203"/>
    </sheetView>
  </sheetViews>
  <sheetFormatPr defaultColWidth="9.140625" defaultRowHeight="12.75" x14ac:dyDescent="0.2"/>
  <cols>
    <col min="1" max="1" width="8.5703125" style="1" customWidth="1"/>
    <col min="2" max="2" width="5.7109375" style="1" customWidth="1"/>
    <col min="3" max="3" width="52.85546875" style="1" customWidth="1"/>
    <col min="4" max="4" width="13.28515625" style="2" customWidth="1"/>
    <col min="5" max="5" width="15" style="2" customWidth="1"/>
    <col min="6" max="6" width="15.42578125" style="2" customWidth="1"/>
    <col min="7" max="7" width="14.140625" style="3" customWidth="1"/>
    <col min="8" max="8" width="13.140625" style="3" customWidth="1"/>
    <col min="9" max="9" width="13.5703125" style="4" customWidth="1"/>
    <col min="10" max="10" width="47.7109375" style="4" customWidth="1"/>
    <col min="11" max="16384" width="9.140625" style="5"/>
  </cols>
  <sheetData>
    <row r="1" spans="1:10" ht="12" customHeight="1" x14ac:dyDescent="0.2"/>
    <row r="2" spans="1:10" ht="12" customHeight="1" x14ac:dyDescent="0.2"/>
    <row r="3" spans="1:10" ht="12" customHeight="1" x14ac:dyDescent="0.2"/>
    <row r="4" spans="1:10" ht="12" customHeight="1" x14ac:dyDescent="0.2">
      <c r="F4" s="6"/>
    </row>
    <row r="5" spans="1:10" ht="15" customHeight="1" x14ac:dyDescent="0.2">
      <c r="A5" s="7" t="s">
        <v>0</v>
      </c>
      <c r="D5" s="8">
        <v>2023</v>
      </c>
      <c r="E5" s="9"/>
      <c r="F5" s="10" t="s">
        <v>1</v>
      </c>
      <c r="G5" s="11" t="s">
        <v>2</v>
      </c>
      <c r="H5" s="10"/>
      <c r="I5" s="12"/>
      <c r="J5" s="13"/>
    </row>
    <row r="6" spans="1:10" ht="2.1" customHeight="1" x14ac:dyDescent="0.2">
      <c r="A6" s="7"/>
      <c r="D6" s="14"/>
      <c r="E6" s="15"/>
      <c r="F6" s="3"/>
      <c r="G6" s="16"/>
      <c r="J6" s="17"/>
    </row>
    <row r="7" spans="1:10" ht="15" customHeight="1" x14ac:dyDescent="0.2">
      <c r="A7" s="18" t="s">
        <v>3</v>
      </c>
      <c r="B7" s="19"/>
      <c r="C7" s="20"/>
      <c r="D7" s="21"/>
      <c r="E7" s="6"/>
      <c r="F7" s="10" t="s">
        <v>4</v>
      </c>
      <c r="G7" s="22" t="s">
        <v>375</v>
      </c>
      <c r="H7" s="23"/>
      <c r="I7" s="24"/>
      <c r="J7" s="13"/>
    </row>
    <row r="8" spans="1:10" ht="2.1" customHeight="1" x14ac:dyDescent="0.2">
      <c r="A8" s="12"/>
      <c r="D8" s="21"/>
      <c r="E8" s="6"/>
      <c r="F8" s="6"/>
    </row>
    <row r="9" spans="1:10" ht="15" customHeight="1" x14ac:dyDescent="0.2">
      <c r="A9" s="12" t="s">
        <v>6</v>
      </c>
      <c r="D9" s="25" t="s">
        <v>7</v>
      </c>
      <c r="E9" s="26"/>
      <c r="F9" s="26"/>
    </row>
    <row r="10" spans="1:10" ht="5.0999999999999996" customHeight="1" x14ac:dyDescent="0.2"/>
    <row r="11" spans="1:10" s="29" customFormat="1" ht="20.100000000000001" customHeight="1" x14ac:dyDescent="0.25">
      <c r="A11" s="27" t="s">
        <v>8</v>
      </c>
      <c r="B11" s="27"/>
      <c r="C11" s="27"/>
      <c r="D11" s="27"/>
      <c r="E11" s="27"/>
      <c r="F11" s="27"/>
      <c r="G11" s="27"/>
      <c r="H11" s="27"/>
      <c r="I11" s="27"/>
      <c r="J11" s="28"/>
    </row>
    <row r="12" spans="1:10" s="29" customFormat="1" ht="15" customHeight="1" x14ac:dyDescent="0.25">
      <c r="A12" s="30"/>
      <c r="B12" s="30"/>
      <c r="C12" s="30"/>
      <c r="D12" s="31"/>
      <c r="E12" s="31"/>
      <c r="F12" s="31"/>
      <c r="G12" s="31"/>
      <c r="H12" s="31"/>
      <c r="I12" s="30"/>
      <c r="J12" s="30"/>
    </row>
    <row r="13" spans="1:10" ht="13.5" customHeight="1" x14ac:dyDescent="0.2">
      <c r="A13" s="32" t="s">
        <v>9</v>
      </c>
      <c r="D13" s="33"/>
      <c r="E13" s="33"/>
      <c r="F13" s="33"/>
    </row>
    <row r="14" spans="1:10" ht="15" customHeight="1" x14ac:dyDescent="0.2">
      <c r="A14" s="32"/>
      <c r="D14" s="33"/>
      <c r="E14" s="33"/>
      <c r="F14" s="33"/>
    </row>
    <row r="15" spans="1:10" s="41" customFormat="1" ht="27" customHeight="1" x14ac:dyDescent="0.2">
      <c r="A15" s="1"/>
      <c r="B15" s="34" t="s">
        <v>10</v>
      </c>
      <c r="C15" s="35"/>
      <c r="D15" s="36" t="s">
        <v>11</v>
      </c>
      <c r="E15" s="37" t="s">
        <v>12</v>
      </c>
      <c r="F15" s="38" t="s">
        <v>13</v>
      </c>
      <c r="G15" s="37" t="s">
        <v>14</v>
      </c>
      <c r="H15" s="39" t="s">
        <v>15</v>
      </c>
      <c r="I15" s="40" t="s">
        <v>16</v>
      </c>
    </row>
    <row r="16" spans="1:10" s="50" customFormat="1" ht="15" customHeight="1" x14ac:dyDescent="0.25">
      <c r="A16" s="42">
        <v>1</v>
      </c>
      <c r="B16" s="43" t="s">
        <v>17</v>
      </c>
      <c r="C16" s="44"/>
      <c r="D16" s="45">
        <f>D17+D18+D25</f>
        <v>0</v>
      </c>
      <c r="E16" s="46">
        <f>E17+E18+E25</f>
        <v>0</v>
      </c>
      <c r="F16" s="37">
        <f>F17+F18+F25</f>
        <v>0</v>
      </c>
      <c r="G16" s="47">
        <f>G17+G18+G25</f>
        <v>0</v>
      </c>
      <c r="H16" s="48"/>
      <c r="I16" s="269"/>
    </row>
    <row r="17" spans="1:9" s="50" customFormat="1" ht="15" customHeight="1" x14ac:dyDescent="0.25">
      <c r="A17" s="51" t="s">
        <v>18</v>
      </c>
      <c r="B17" s="52" t="s">
        <v>19</v>
      </c>
      <c r="C17" s="53"/>
      <c r="D17" s="54">
        <v>0</v>
      </c>
      <c r="E17" s="55">
        <v>0</v>
      </c>
      <c r="F17" s="56">
        <v>0</v>
      </c>
      <c r="G17" s="56">
        <v>0</v>
      </c>
      <c r="H17" s="48">
        <f>SUM(E17:G17)</f>
        <v>0</v>
      </c>
      <c r="I17" s="49" t="str">
        <f>IFERROR(H17/D17*100,"0")</f>
        <v>0</v>
      </c>
    </row>
    <row r="18" spans="1:9" s="50" customFormat="1" ht="15" customHeight="1" x14ac:dyDescent="0.25">
      <c r="A18" s="51" t="s">
        <v>20</v>
      </c>
      <c r="B18" s="52" t="s">
        <v>21</v>
      </c>
      <c r="C18" s="53"/>
      <c r="D18" s="57">
        <f>SUM(D19:D21)</f>
        <v>0</v>
      </c>
      <c r="E18" s="58">
        <f>SUM(E19:E21)</f>
        <v>0</v>
      </c>
      <c r="F18" s="59">
        <f t="shared" ref="F18" si="0">SUM(F19:F21)</f>
        <v>0</v>
      </c>
      <c r="G18" s="59">
        <v>0</v>
      </c>
      <c r="H18" s="60">
        <f>SUM(H19:H21)</f>
        <v>0</v>
      </c>
      <c r="I18" s="49" t="str">
        <f>IFERROR(H18/D18*100,"0")</f>
        <v>0</v>
      </c>
    </row>
    <row r="19" spans="1:9" s="50" customFormat="1" ht="15" customHeight="1" x14ac:dyDescent="0.25">
      <c r="A19" s="51" t="s">
        <v>22</v>
      </c>
      <c r="B19" s="61"/>
      <c r="C19" s="62" t="s">
        <v>23</v>
      </c>
      <c r="D19" s="66">
        <v>0</v>
      </c>
      <c r="E19" s="64">
        <v>0</v>
      </c>
      <c r="F19" s="65">
        <v>0</v>
      </c>
      <c r="G19" s="65">
        <v>0</v>
      </c>
      <c r="H19" s="60">
        <f>SUM(E19:G19)</f>
        <v>0</v>
      </c>
      <c r="I19" s="49" t="str">
        <f>IFERROR(H19/D19*100,"0")</f>
        <v>0</v>
      </c>
    </row>
    <row r="20" spans="1:9" s="50" customFormat="1" ht="15" customHeight="1" x14ac:dyDescent="0.25">
      <c r="A20" s="51" t="s">
        <v>24</v>
      </c>
      <c r="B20" s="61"/>
      <c r="C20" s="62" t="s">
        <v>25</v>
      </c>
      <c r="D20" s="66">
        <v>0</v>
      </c>
      <c r="E20" s="64">
        <v>0</v>
      </c>
      <c r="F20" s="65">
        <v>0</v>
      </c>
      <c r="G20" s="65">
        <v>0</v>
      </c>
      <c r="H20" s="60">
        <f>SUM(E20:G20)</f>
        <v>0</v>
      </c>
      <c r="I20" s="49" t="str">
        <f>IFERROR(H20/D20*100,"0")</f>
        <v>0</v>
      </c>
    </row>
    <row r="21" spans="1:9" s="50" customFormat="1" x14ac:dyDescent="0.25">
      <c r="A21" s="51" t="s">
        <v>26</v>
      </c>
      <c r="B21" s="61"/>
      <c r="C21" s="62" t="s">
        <v>27</v>
      </c>
      <c r="D21" s="67">
        <v>0</v>
      </c>
      <c r="E21" s="64">
        <v>0</v>
      </c>
      <c r="F21" s="65">
        <v>0</v>
      </c>
      <c r="G21" s="65">
        <v>0</v>
      </c>
      <c r="H21" s="48">
        <f>SUM(E21:G21)</f>
        <v>0</v>
      </c>
      <c r="I21" s="49" t="str">
        <f>IFERROR(H21/D21*100, "0")</f>
        <v>0</v>
      </c>
    </row>
    <row r="22" spans="1:9" s="50" customFormat="1" x14ac:dyDescent="0.25">
      <c r="A22" s="51" t="s">
        <v>28</v>
      </c>
      <c r="B22" s="61"/>
      <c r="C22" s="62" t="s">
        <v>29</v>
      </c>
      <c r="D22" s="63"/>
      <c r="E22" s="68"/>
      <c r="F22" s="65"/>
      <c r="G22" s="65"/>
      <c r="H22" s="48"/>
      <c r="I22" s="49" t="str">
        <f t="shared" ref="I22:I25" si="1">IFERROR(H22/D22*100, "0")</f>
        <v>0</v>
      </c>
    </row>
    <row r="23" spans="1:9" s="50" customFormat="1" x14ac:dyDescent="0.25">
      <c r="A23" s="51" t="s">
        <v>30</v>
      </c>
      <c r="B23" s="61"/>
      <c r="C23" s="62" t="s">
        <v>31</v>
      </c>
      <c r="D23" s="63"/>
      <c r="E23" s="68"/>
      <c r="F23" s="65"/>
      <c r="G23" s="65"/>
      <c r="H23" s="48"/>
      <c r="I23" s="49" t="str">
        <f t="shared" si="1"/>
        <v>0</v>
      </c>
    </row>
    <row r="24" spans="1:9" s="50" customFormat="1" x14ac:dyDescent="0.25">
      <c r="A24" s="51" t="s">
        <v>32</v>
      </c>
      <c r="B24" s="61"/>
      <c r="C24" s="62" t="s">
        <v>33</v>
      </c>
      <c r="D24" s="63"/>
      <c r="E24" s="68"/>
      <c r="F24" s="65"/>
      <c r="G24" s="65"/>
      <c r="H24" s="48"/>
      <c r="I24" s="49" t="str">
        <f t="shared" si="1"/>
        <v>0</v>
      </c>
    </row>
    <row r="25" spans="1:9" s="50" customFormat="1" ht="15" customHeight="1" x14ac:dyDescent="0.25">
      <c r="A25" s="51" t="s">
        <v>34</v>
      </c>
      <c r="B25" s="52" t="s">
        <v>35</v>
      </c>
      <c r="C25" s="53"/>
      <c r="D25" s="69">
        <f>D26</f>
        <v>0</v>
      </c>
      <c r="E25" s="70">
        <f>E18</f>
        <v>0</v>
      </c>
      <c r="F25" s="71">
        <f>F18</f>
        <v>0</v>
      </c>
      <c r="G25" s="71">
        <f>G18</f>
        <v>0</v>
      </c>
      <c r="H25" s="48">
        <f>H18</f>
        <v>0</v>
      </c>
      <c r="I25" s="49" t="str">
        <f t="shared" si="1"/>
        <v>0</v>
      </c>
    </row>
    <row r="26" spans="1:9" s="50" customFormat="1" ht="15" customHeight="1" x14ac:dyDescent="0.25">
      <c r="A26" s="51" t="s">
        <v>36</v>
      </c>
      <c r="B26" s="72"/>
      <c r="C26" s="62" t="s">
        <v>37</v>
      </c>
      <c r="D26" s="63">
        <v>0</v>
      </c>
      <c r="E26" s="70"/>
      <c r="F26" s="73"/>
      <c r="G26" s="73"/>
      <c r="H26" s="48">
        <f>SUM(E26:G26)</f>
        <v>0</v>
      </c>
      <c r="I26" s="49" t="str">
        <f>IFERROR(H26/D26*100, "0")</f>
        <v>0</v>
      </c>
    </row>
    <row r="27" spans="1:9" s="50" customFormat="1" ht="15" customHeight="1" x14ac:dyDescent="0.25">
      <c r="A27" s="42">
        <v>2</v>
      </c>
      <c r="B27" s="74" t="s">
        <v>39</v>
      </c>
      <c r="C27" s="75"/>
      <c r="D27" s="76">
        <f>SUM(D28:D29)</f>
        <v>0</v>
      </c>
      <c r="E27" s="70">
        <f>SUM(E28:E29)</f>
        <v>0</v>
      </c>
      <c r="F27" s="73">
        <f>SUM(F28:F29)</f>
        <v>0</v>
      </c>
      <c r="G27" s="73">
        <f>SUM(G28:G29)</f>
        <v>0</v>
      </c>
      <c r="H27" s="48">
        <f>SUM(E27:G27)</f>
        <v>0</v>
      </c>
      <c r="I27" s="49" t="str">
        <f>IFERROR(H27/D27*100, "0")</f>
        <v>0</v>
      </c>
    </row>
    <row r="28" spans="1:9" s="50" customFormat="1" ht="15" customHeight="1" x14ac:dyDescent="0.25">
      <c r="A28" s="51" t="s">
        <v>40</v>
      </c>
      <c r="B28" s="52" t="s">
        <v>41</v>
      </c>
      <c r="C28" s="53"/>
      <c r="D28" s="69">
        <v>0</v>
      </c>
      <c r="E28" s="70">
        <v>0</v>
      </c>
      <c r="F28" s="73">
        <v>0</v>
      </c>
      <c r="G28" s="73">
        <v>0</v>
      </c>
      <c r="H28" s="48">
        <f>SUM(E28:G28)</f>
        <v>0</v>
      </c>
      <c r="I28" s="49" t="str">
        <f>IFERROR(H28/D28*100, "0")</f>
        <v>0</v>
      </c>
    </row>
    <row r="29" spans="1:9" s="50" customFormat="1" ht="15" customHeight="1" x14ac:dyDescent="0.25">
      <c r="A29" s="77" t="s">
        <v>42</v>
      </c>
      <c r="B29" s="78" t="s">
        <v>43</v>
      </c>
      <c r="C29" s="53"/>
      <c r="D29" s="69">
        <v>0</v>
      </c>
      <c r="E29" s="70">
        <v>0</v>
      </c>
      <c r="F29" s="73"/>
      <c r="G29" s="73"/>
      <c r="H29" s="48"/>
      <c r="I29" s="49"/>
    </row>
    <row r="30" spans="1:9" s="50" customFormat="1" ht="15" customHeight="1" x14ac:dyDescent="0.25">
      <c r="A30" s="81">
        <v>3</v>
      </c>
      <c r="B30" s="72" t="s">
        <v>45</v>
      </c>
      <c r="C30" s="82"/>
      <c r="D30" s="69">
        <f>D31+D37</f>
        <v>0</v>
      </c>
      <c r="E30" s="70">
        <f>E31+E37</f>
        <v>0</v>
      </c>
      <c r="F30" s="71">
        <f>F31+F37</f>
        <v>0</v>
      </c>
      <c r="G30" s="71">
        <f>G31+G37</f>
        <v>0</v>
      </c>
      <c r="H30" s="48">
        <f>SUM(E30:G30)</f>
        <v>0</v>
      </c>
      <c r="I30" s="49" t="str">
        <f>IFERROR(H30/D30*100,"0")</f>
        <v>0</v>
      </c>
    </row>
    <row r="31" spans="1:9" s="50" customFormat="1" ht="15" customHeight="1" x14ac:dyDescent="0.25">
      <c r="A31" s="81" t="s">
        <v>46</v>
      </c>
      <c r="B31" s="52" t="s">
        <v>47</v>
      </c>
      <c r="C31" s="53"/>
      <c r="D31" s="69">
        <f>SUM(D32:D36)</f>
        <v>0</v>
      </c>
      <c r="E31" s="70">
        <f>SUM(E32:E36)</f>
        <v>0</v>
      </c>
      <c r="F31" s="71">
        <f>SUM(F32:F36)</f>
        <v>0</v>
      </c>
      <c r="G31" s="70">
        <f>SUM(G32:G36)</f>
        <v>0</v>
      </c>
      <c r="H31" s="48">
        <f>SUM(H32:H35)</f>
        <v>0</v>
      </c>
      <c r="I31" s="49" t="str">
        <f t="shared" ref="I31:I36" si="2">IFERROR(H31/D31*100,"0")</f>
        <v>0</v>
      </c>
    </row>
    <row r="32" spans="1:9" s="50" customFormat="1" ht="25.5" x14ac:dyDescent="0.25">
      <c r="A32" s="51" t="s">
        <v>48</v>
      </c>
      <c r="B32" s="72"/>
      <c r="C32" s="62" t="s">
        <v>49</v>
      </c>
      <c r="D32" s="63">
        <v>0</v>
      </c>
      <c r="E32" s="68">
        <v>0</v>
      </c>
      <c r="F32" s="65">
        <v>0</v>
      </c>
      <c r="G32" s="71">
        <v>0</v>
      </c>
      <c r="H32" s="48">
        <f t="shared" ref="H32:H34" si="3">SUM(E32:G32)</f>
        <v>0</v>
      </c>
      <c r="I32" s="49" t="str">
        <f t="shared" si="2"/>
        <v>0</v>
      </c>
    </row>
    <row r="33" spans="1:10" s="50" customFormat="1" ht="15" customHeight="1" x14ac:dyDescent="0.25">
      <c r="A33" s="51" t="s">
        <v>51</v>
      </c>
      <c r="B33" s="72"/>
      <c r="C33" s="62" t="s">
        <v>52</v>
      </c>
      <c r="D33" s="63">
        <v>0</v>
      </c>
      <c r="E33" s="68">
        <v>0</v>
      </c>
      <c r="F33" s="71">
        <v>0</v>
      </c>
      <c r="G33" s="71"/>
      <c r="H33" s="48">
        <f t="shared" si="3"/>
        <v>0</v>
      </c>
      <c r="I33" s="49" t="str">
        <f t="shared" si="2"/>
        <v>0</v>
      </c>
    </row>
    <row r="34" spans="1:10" s="50" customFormat="1" ht="15" customHeight="1" x14ac:dyDescent="0.25">
      <c r="A34" s="51" t="s">
        <v>54</v>
      </c>
      <c r="B34" s="72"/>
      <c r="C34" s="62" t="s">
        <v>55</v>
      </c>
      <c r="D34" s="63">
        <v>0</v>
      </c>
      <c r="E34" s="70"/>
      <c r="F34" s="71"/>
      <c r="G34" s="71"/>
      <c r="H34" s="48">
        <f t="shared" si="3"/>
        <v>0</v>
      </c>
      <c r="I34" s="49"/>
    </row>
    <row r="35" spans="1:10" s="50" customFormat="1" ht="15" customHeight="1" x14ac:dyDescent="0.25">
      <c r="A35" s="51" t="s">
        <v>56</v>
      </c>
      <c r="B35" s="72"/>
      <c r="C35" s="62" t="s">
        <v>57</v>
      </c>
      <c r="D35" s="63">
        <v>0</v>
      </c>
      <c r="E35" s="68">
        <v>0</v>
      </c>
      <c r="F35" s="65">
        <v>0</v>
      </c>
      <c r="G35" s="71"/>
      <c r="H35" s="48">
        <f>SUM(E35:G35)</f>
        <v>0</v>
      </c>
      <c r="I35" s="49" t="str">
        <f t="shared" si="2"/>
        <v>0</v>
      </c>
    </row>
    <row r="36" spans="1:10" s="50" customFormat="1" ht="15" customHeight="1" x14ac:dyDescent="0.25">
      <c r="A36" s="51" t="s">
        <v>59</v>
      </c>
      <c r="B36" s="82"/>
      <c r="C36" s="62" t="s">
        <v>60</v>
      </c>
      <c r="D36" s="63">
        <v>0</v>
      </c>
      <c r="E36" s="68">
        <v>0</v>
      </c>
      <c r="F36" s="80">
        <v>0</v>
      </c>
      <c r="G36" s="73">
        <v>0</v>
      </c>
      <c r="H36" s="48">
        <f>SUM(E36:G36)</f>
        <v>0</v>
      </c>
      <c r="I36" s="49" t="str">
        <f t="shared" si="2"/>
        <v>0</v>
      </c>
    </row>
    <row r="37" spans="1:10" s="50" customFormat="1" ht="15" customHeight="1" x14ac:dyDescent="0.25">
      <c r="A37" s="81" t="s">
        <v>61</v>
      </c>
      <c r="B37" s="52" t="s">
        <v>62</v>
      </c>
      <c r="C37" s="53"/>
      <c r="D37" s="69">
        <v>0</v>
      </c>
      <c r="E37" s="68">
        <v>0</v>
      </c>
      <c r="F37" s="80">
        <v>0</v>
      </c>
      <c r="G37" s="80">
        <v>0</v>
      </c>
      <c r="H37" s="48">
        <f>SUM(E37:G37)</f>
        <v>0</v>
      </c>
      <c r="I37" s="49" t="str">
        <f>IFERROR(H37/D37*100,"0")</f>
        <v>0</v>
      </c>
    </row>
    <row r="38" spans="1:10" s="50" customFormat="1" ht="15" customHeight="1" x14ac:dyDescent="0.25">
      <c r="A38" s="87" t="s">
        <v>63</v>
      </c>
      <c r="B38" s="78" t="s">
        <v>64</v>
      </c>
      <c r="C38" s="79"/>
      <c r="D38" s="271">
        <v>0</v>
      </c>
      <c r="E38" s="276"/>
      <c r="F38" s="277"/>
      <c r="G38" s="65"/>
      <c r="H38" s="245"/>
      <c r="I38" s="131"/>
    </row>
    <row r="39" spans="1:10" s="50" customFormat="1" ht="14.1" customHeight="1" x14ac:dyDescent="0.25">
      <c r="A39" s="89"/>
      <c r="B39" s="90"/>
      <c r="C39" s="91"/>
      <c r="D39" s="92"/>
      <c r="E39" s="92"/>
      <c r="F39" s="93"/>
      <c r="G39" s="93"/>
      <c r="H39" s="93"/>
      <c r="I39" s="94"/>
    </row>
    <row r="40" spans="1:10" s="50" customFormat="1" ht="16.5" customHeight="1" x14ac:dyDescent="0.2">
      <c r="A40" s="32" t="s">
        <v>65</v>
      </c>
      <c r="B40" s="90"/>
      <c r="C40" s="90"/>
      <c r="D40" s="92"/>
      <c r="E40" s="92"/>
      <c r="F40" s="95"/>
      <c r="G40" s="95"/>
      <c r="H40" s="95"/>
      <c r="I40" s="96"/>
    </row>
    <row r="41" spans="1:10" ht="14.1" customHeight="1" x14ac:dyDescent="0.2">
      <c r="B41" s="7"/>
      <c r="C41" s="7"/>
      <c r="D41" s="97"/>
      <c r="E41" s="97"/>
      <c r="F41" s="3"/>
      <c r="G41" s="98"/>
      <c r="H41" s="2"/>
      <c r="I41" s="99"/>
      <c r="J41" s="5"/>
    </row>
    <row r="42" spans="1:10" s="41" customFormat="1" ht="27" customHeight="1" x14ac:dyDescent="0.2">
      <c r="A42" s="1"/>
      <c r="B42" s="100" t="s">
        <v>66</v>
      </c>
      <c r="C42" s="101"/>
      <c r="D42" s="102" t="s">
        <v>67</v>
      </c>
      <c r="E42" s="37" t="s">
        <v>12</v>
      </c>
      <c r="F42" s="38" t="s">
        <v>13</v>
      </c>
      <c r="G42" s="37" t="s">
        <v>14</v>
      </c>
      <c r="H42" s="39" t="s">
        <v>15</v>
      </c>
      <c r="I42" s="103" t="s">
        <v>16</v>
      </c>
    </row>
    <row r="43" spans="1:10" s="50" customFormat="1" ht="15" customHeight="1" x14ac:dyDescent="0.25">
      <c r="A43" s="105" t="s">
        <v>68</v>
      </c>
      <c r="B43" s="43" t="s">
        <v>69</v>
      </c>
      <c r="C43" s="44"/>
      <c r="D43" s="69">
        <f>D44+D45+D50</f>
        <v>2425500</v>
      </c>
      <c r="E43" s="106">
        <f>E44</f>
        <v>0</v>
      </c>
      <c r="F43" s="106">
        <f>F44</f>
        <v>175885.79</v>
      </c>
      <c r="G43" s="106">
        <v>0</v>
      </c>
      <c r="H43" s="48">
        <f t="shared" ref="H43:H50" si="4">SUM(E43:G43)</f>
        <v>175885.79</v>
      </c>
      <c r="I43" s="49">
        <f>H43/D43*100</f>
        <v>7.2515271078128221</v>
      </c>
    </row>
    <row r="44" spans="1:10" s="50" customFormat="1" ht="12.75" customHeight="1" x14ac:dyDescent="0.25">
      <c r="A44" s="105" t="s">
        <v>70</v>
      </c>
      <c r="B44" s="52" t="s">
        <v>71</v>
      </c>
      <c r="C44" s="53"/>
      <c r="D44" s="107">
        <v>2425500</v>
      </c>
      <c r="E44" s="108">
        <f>E55</f>
        <v>0</v>
      </c>
      <c r="F44" s="108">
        <f>24929.84+150955.95</f>
        <v>175885.79</v>
      </c>
      <c r="G44" s="108">
        <v>0</v>
      </c>
      <c r="H44" s="48">
        <f t="shared" si="4"/>
        <v>175885.79</v>
      </c>
      <c r="I44" s="49">
        <f>H44/D44*100</f>
        <v>7.2515271078128221</v>
      </c>
    </row>
    <row r="45" spans="1:10" s="50" customFormat="1" x14ac:dyDescent="0.25">
      <c r="A45" s="105" t="s">
        <v>72</v>
      </c>
      <c r="B45" s="52" t="s">
        <v>73</v>
      </c>
      <c r="C45" s="53"/>
      <c r="D45" s="107">
        <f>SUM(D46:D49)</f>
        <v>0</v>
      </c>
      <c r="E45" s="108">
        <v>0</v>
      </c>
      <c r="F45" s="73">
        <f>SUM(F46:F49)</f>
        <v>0</v>
      </c>
      <c r="G45" s="73">
        <f>SUM(G46:G49)</f>
        <v>0</v>
      </c>
      <c r="H45" s="48">
        <f t="shared" si="4"/>
        <v>0</v>
      </c>
      <c r="I45" s="49"/>
    </row>
    <row r="46" spans="1:10" s="115" customFormat="1" ht="25.5" customHeight="1" x14ac:dyDescent="0.25">
      <c r="A46" s="109" t="s">
        <v>74</v>
      </c>
      <c r="B46" s="110"/>
      <c r="C46" s="111" t="s">
        <v>49</v>
      </c>
      <c r="D46" s="67">
        <v>0</v>
      </c>
      <c r="E46" s="117">
        <v>0</v>
      </c>
      <c r="F46" s="112">
        <v>0</v>
      </c>
      <c r="G46" s="113">
        <v>0</v>
      </c>
      <c r="H46" s="48">
        <f t="shared" si="4"/>
        <v>0</v>
      </c>
      <c r="I46" s="49" t="str">
        <f>IFERROR(H46/D46*100, "0")</f>
        <v>0</v>
      </c>
      <c r="J46" s="114"/>
    </row>
    <row r="47" spans="1:10" s="115" customFormat="1" ht="12.75" customHeight="1" x14ac:dyDescent="0.25">
      <c r="A47" s="109" t="s">
        <v>75</v>
      </c>
      <c r="B47" s="116"/>
      <c r="C47" s="111" t="s">
        <v>52</v>
      </c>
      <c r="D47" s="67">
        <v>0</v>
      </c>
      <c r="E47" s="117">
        <v>0</v>
      </c>
      <c r="F47" s="112">
        <v>0</v>
      </c>
      <c r="G47" s="113">
        <v>0</v>
      </c>
      <c r="H47" s="48">
        <f t="shared" si="4"/>
        <v>0</v>
      </c>
      <c r="I47" s="49" t="str">
        <f>IFERROR(H47/D47*100,"0")</f>
        <v>0</v>
      </c>
    </row>
    <row r="48" spans="1:10" s="115" customFormat="1" ht="12.75" customHeight="1" x14ac:dyDescent="0.25">
      <c r="A48" s="109" t="s">
        <v>76</v>
      </c>
      <c r="B48" s="116"/>
      <c r="C48" s="111" t="s">
        <v>77</v>
      </c>
      <c r="D48" s="67">
        <v>0</v>
      </c>
      <c r="E48" s="117">
        <v>0</v>
      </c>
      <c r="F48" s="112">
        <v>0</v>
      </c>
      <c r="G48" s="113">
        <v>0</v>
      </c>
      <c r="H48" s="48">
        <f t="shared" si="4"/>
        <v>0</v>
      </c>
      <c r="I48" s="49" t="str">
        <f>IFERROR(H48/D48*100,"0")</f>
        <v>0</v>
      </c>
    </row>
    <row r="49" spans="1:10" s="115" customFormat="1" ht="12.75" customHeight="1" x14ac:dyDescent="0.25">
      <c r="A49" s="109" t="s">
        <v>78</v>
      </c>
      <c r="B49" s="116"/>
      <c r="C49" s="111" t="s">
        <v>57</v>
      </c>
      <c r="D49" s="67">
        <v>0</v>
      </c>
      <c r="E49" s="117">
        <v>0</v>
      </c>
      <c r="F49" s="112">
        <v>0</v>
      </c>
      <c r="G49" s="113">
        <v>0</v>
      </c>
      <c r="H49" s="48">
        <f t="shared" si="4"/>
        <v>0</v>
      </c>
      <c r="I49" s="49" t="str">
        <f>IFERROR(H49/D49*100,"0")</f>
        <v>0</v>
      </c>
    </row>
    <row r="50" spans="1:10" s="115" customFormat="1" x14ac:dyDescent="0.25">
      <c r="A50" s="105" t="s">
        <v>79</v>
      </c>
      <c r="B50" s="52" t="s">
        <v>80</v>
      </c>
      <c r="C50" s="53"/>
      <c r="D50" s="107">
        <v>0</v>
      </c>
      <c r="E50" s="106">
        <v>0</v>
      </c>
      <c r="F50" s="113">
        <v>0</v>
      </c>
      <c r="G50" s="113">
        <v>0</v>
      </c>
      <c r="H50" s="48">
        <f t="shared" si="4"/>
        <v>0</v>
      </c>
      <c r="I50" s="49" t="str">
        <f t="shared" ref="I50:I52" si="5">IFERROR(H50/D50*100, "0")</f>
        <v>0</v>
      </c>
    </row>
    <row r="51" spans="1:10" s="121" customFormat="1" ht="15" customHeight="1" x14ac:dyDescent="0.25">
      <c r="A51" s="105" t="s">
        <v>81</v>
      </c>
      <c r="B51" s="43" t="s">
        <v>82</v>
      </c>
      <c r="C51" s="44"/>
      <c r="D51" s="107">
        <v>0</v>
      </c>
      <c r="E51" s="108">
        <f>E52</f>
        <v>0</v>
      </c>
      <c r="F51" s="108">
        <f t="shared" ref="F51:G51" si="6">F52</f>
        <v>0</v>
      </c>
      <c r="G51" s="108">
        <f t="shared" si="6"/>
        <v>0</v>
      </c>
      <c r="H51" s="119">
        <f>H52</f>
        <v>0</v>
      </c>
      <c r="I51" s="49" t="str">
        <f t="shared" si="5"/>
        <v>0</v>
      </c>
      <c r="J51" s="120"/>
    </row>
    <row r="52" spans="1:10" s="121" customFormat="1" x14ac:dyDescent="0.25">
      <c r="A52" s="118" t="s">
        <v>83</v>
      </c>
      <c r="B52" s="52" t="s">
        <v>84</v>
      </c>
      <c r="C52" s="53"/>
      <c r="D52" s="107">
        <v>0</v>
      </c>
      <c r="E52" s="108">
        <v>0</v>
      </c>
      <c r="F52" s="245">
        <v>0</v>
      </c>
      <c r="G52" s="245">
        <v>0</v>
      </c>
      <c r="H52" s="119">
        <f>SUM(E52:G52)</f>
        <v>0</v>
      </c>
      <c r="I52" s="49" t="str">
        <f t="shared" si="5"/>
        <v>0</v>
      </c>
    </row>
    <row r="53" spans="1:10" s="50" customFormat="1" ht="8.1" customHeight="1" x14ac:dyDescent="0.2">
      <c r="A53" s="1"/>
      <c r="B53" s="122"/>
      <c r="C53" s="122"/>
      <c r="D53" s="123"/>
      <c r="E53" s="123"/>
      <c r="F53" s="95"/>
      <c r="G53" s="95"/>
      <c r="H53" s="93"/>
      <c r="I53" s="94"/>
    </row>
    <row r="54" spans="1:10" s="41" customFormat="1" ht="27" customHeight="1" x14ac:dyDescent="0.2">
      <c r="A54" s="1"/>
      <c r="B54" s="124" t="s">
        <v>85</v>
      </c>
      <c r="C54" s="125"/>
      <c r="D54" s="102" t="s">
        <v>67</v>
      </c>
      <c r="E54" s="37" t="s">
        <v>12</v>
      </c>
      <c r="F54" s="38" t="s">
        <v>13</v>
      </c>
      <c r="G54" s="37" t="s">
        <v>14</v>
      </c>
      <c r="H54" s="39" t="s">
        <v>15</v>
      </c>
      <c r="I54" s="103" t="s">
        <v>16</v>
      </c>
    </row>
    <row r="55" spans="1:10" s="50" customFormat="1" ht="18" customHeight="1" x14ac:dyDescent="0.25">
      <c r="A55" s="42" t="s">
        <v>86</v>
      </c>
      <c r="B55" s="43" t="s">
        <v>87</v>
      </c>
      <c r="C55" s="44"/>
      <c r="D55" s="126">
        <f>D56+D155</f>
        <v>2425500</v>
      </c>
      <c r="E55" s="127">
        <f>E56+E155</f>
        <v>0</v>
      </c>
      <c r="F55" s="128">
        <f>F56+F155</f>
        <v>175885.78999999998</v>
      </c>
      <c r="G55" s="129">
        <f>G56+G155</f>
        <v>0</v>
      </c>
      <c r="H55" s="129">
        <f>H56+H155</f>
        <v>175885.78999999998</v>
      </c>
      <c r="I55" s="131">
        <f>H55/D55*100</f>
        <v>7.2515271078128221</v>
      </c>
      <c r="J55" s="84">
        <v>39165900.706518993</v>
      </c>
    </row>
    <row r="56" spans="1:10" s="50" customFormat="1" ht="18" customHeight="1" x14ac:dyDescent="0.25">
      <c r="A56" s="42" t="s">
        <v>88</v>
      </c>
      <c r="B56" s="52" t="s">
        <v>89</v>
      </c>
      <c r="C56" s="53"/>
      <c r="D56" s="126">
        <f>D57+D70+D79+D96+D103+D148</f>
        <v>2425500</v>
      </c>
      <c r="E56" s="127">
        <f>E57+E70+E79+E96+E103+E148</f>
        <v>0</v>
      </c>
      <c r="F56" s="128">
        <f>F57+F70+F79+F96+F103+F148</f>
        <v>175885.78999999998</v>
      </c>
      <c r="G56" s="129">
        <f>G57+G70+G79+G96+G103+G148</f>
        <v>0</v>
      </c>
      <c r="H56" s="129">
        <f>H57+H70+H79+H96+H103+H148</f>
        <v>175885.78999999998</v>
      </c>
      <c r="I56" s="131">
        <f>H56/D56*100</f>
        <v>7.2515271078128221</v>
      </c>
      <c r="J56" s="84"/>
    </row>
    <row r="57" spans="1:10" s="50" customFormat="1" ht="12.75" customHeight="1" x14ac:dyDescent="0.25">
      <c r="A57" s="42" t="s">
        <v>90</v>
      </c>
      <c r="B57" s="132"/>
      <c r="C57" s="133" t="s">
        <v>91</v>
      </c>
      <c r="D57" s="134">
        <f>D58+D61+D64+D67</f>
        <v>1345868.91</v>
      </c>
      <c r="E57" s="134">
        <f>E58+E61+E64+E67</f>
        <v>0</v>
      </c>
      <c r="F57" s="135">
        <f t="shared" ref="F57:G57" si="7">F58+F61+F64+F67</f>
        <v>169065.21</v>
      </c>
      <c r="G57" s="136">
        <f t="shared" si="7"/>
        <v>0</v>
      </c>
      <c r="H57" s="134">
        <f>H58+H61+H64+H67</f>
        <v>169065.21</v>
      </c>
      <c r="I57" s="131">
        <f>H57/D57*100</f>
        <v>12.56178880006969</v>
      </c>
      <c r="J57" s="137">
        <f>2380909.51-F61</f>
        <v>2213094.2999999998</v>
      </c>
    </row>
    <row r="58" spans="1:10" s="50" customFormat="1" ht="15" x14ac:dyDescent="0.25">
      <c r="A58" s="138" t="s">
        <v>92</v>
      </c>
      <c r="B58" s="116"/>
      <c r="C58" s="139" t="s">
        <v>93</v>
      </c>
      <c r="D58" s="66">
        <f>D59+D60</f>
        <v>0</v>
      </c>
      <c r="E58" s="278">
        <f>SUM(E59:E60)</f>
        <v>0</v>
      </c>
      <c r="F58" s="128">
        <f t="shared" ref="F58" si="8">SUM(F59:F60)</f>
        <v>0</v>
      </c>
      <c r="G58" s="279">
        <v>0</v>
      </c>
      <c r="H58" s="140">
        <f>SUM(H59:H60)</f>
        <v>0</v>
      </c>
      <c r="I58" s="49" t="str">
        <f>IFERROR(H58/D58*100, "0")</f>
        <v>0</v>
      </c>
    </row>
    <row r="59" spans="1:10" s="50" customFormat="1" x14ac:dyDescent="0.25">
      <c r="A59" s="138" t="s">
        <v>94</v>
      </c>
      <c r="B59" s="141"/>
      <c r="C59" s="142" t="s">
        <v>95</v>
      </c>
      <c r="D59" s="66">
        <v>0</v>
      </c>
      <c r="E59" s="108">
        <v>0</v>
      </c>
      <c r="F59" s="128">
        <v>0</v>
      </c>
      <c r="G59" s="279">
        <v>0</v>
      </c>
      <c r="H59" s="143">
        <f>SUM(E59:G59)</f>
        <v>0</v>
      </c>
      <c r="I59" s="49" t="str">
        <f>IFERROR(H59/D59*100, "0")</f>
        <v>0</v>
      </c>
    </row>
    <row r="60" spans="1:10" s="50" customFormat="1" x14ac:dyDescent="0.25">
      <c r="A60" s="138" t="s">
        <v>96</v>
      </c>
      <c r="B60" s="141"/>
      <c r="C60" s="142" t="s">
        <v>97</v>
      </c>
      <c r="D60" s="66">
        <v>0</v>
      </c>
      <c r="E60" s="108">
        <v>0</v>
      </c>
      <c r="F60" s="128">
        <v>0</v>
      </c>
      <c r="G60" s="279">
        <v>0</v>
      </c>
      <c r="H60" s="143">
        <f>SUM(E60:G60)</f>
        <v>0</v>
      </c>
      <c r="I60" s="49" t="str">
        <f>IFERROR(H60/D60*100, "0")</f>
        <v>0</v>
      </c>
    </row>
    <row r="61" spans="1:10" s="50" customFormat="1" ht="12.75" customHeight="1" x14ac:dyDescent="0.25">
      <c r="A61" s="138" t="s">
        <v>98</v>
      </c>
      <c r="B61" s="116"/>
      <c r="C61" s="139" t="s">
        <v>99</v>
      </c>
      <c r="D61" s="280">
        <f>D63+D62</f>
        <v>1326422.9099999999</v>
      </c>
      <c r="E61" s="281">
        <f>E62+E63</f>
        <v>0</v>
      </c>
      <c r="F61" s="281">
        <f t="shared" ref="F61" si="9">F62+F63</f>
        <v>167815.21</v>
      </c>
      <c r="G61" s="128">
        <f>G62+G63</f>
        <v>0</v>
      </c>
      <c r="H61" s="140">
        <f>SUM(H62:H63)</f>
        <v>167815.21</v>
      </c>
      <c r="I61" s="49">
        <f t="shared" ref="I61:I63" si="10">IFERROR(H61/D61*100, "0")</f>
        <v>12.651712265735821</v>
      </c>
    </row>
    <row r="62" spans="1:10" s="50" customFormat="1" x14ac:dyDescent="0.25">
      <c r="A62" s="138" t="s">
        <v>100</v>
      </c>
      <c r="B62" s="141"/>
      <c r="C62" s="142" t="s">
        <v>95</v>
      </c>
      <c r="D62" s="66">
        <v>130523.66</v>
      </c>
      <c r="E62" s="108">
        <v>0</v>
      </c>
      <c r="F62" s="128">
        <v>0</v>
      </c>
      <c r="G62" s="279">
        <v>0</v>
      </c>
      <c r="H62" s="143">
        <f>SUM(E62:G62)</f>
        <v>0</v>
      </c>
      <c r="I62" s="49">
        <f t="shared" si="10"/>
        <v>0</v>
      </c>
    </row>
    <row r="63" spans="1:10" s="50" customFormat="1" x14ac:dyDescent="0.25">
      <c r="A63" s="138" t="s">
        <v>101</v>
      </c>
      <c r="B63" s="141"/>
      <c r="C63" s="142" t="s">
        <v>97</v>
      </c>
      <c r="D63" s="66">
        <v>1195899.25</v>
      </c>
      <c r="E63" s="279">
        <v>0</v>
      </c>
      <c r="F63" s="279">
        <v>167815.21</v>
      </c>
      <c r="G63" s="279">
        <v>0</v>
      </c>
      <c r="H63" s="143">
        <f>SUM(E63:G63)</f>
        <v>167815.21</v>
      </c>
      <c r="I63" s="49">
        <f t="shared" si="10"/>
        <v>14.032554163739128</v>
      </c>
    </row>
    <row r="64" spans="1:10" s="50" customFormat="1" ht="12.75" customHeight="1" x14ac:dyDescent="0.25">
      <c r="A64" s="138" t="s">
        <v>102</v>
      </c>
      <c r="B64" s="116"/>
      <c r="C64" s="139" t="s">
        <v>103</v>
      </c>
      <c r="D64" s="280">
        <f>SUM(D65:D66)</f>
        <v>7500</v>
      </c>
      <c r="E64" s="281">
        <f>SUM(E65:E66)</f>
        <v>0</v>
      </c>
      <c r="F64" s="281">
        <f t="shared" ref="F64:G64" si="11">SUM(F65:F66)</f>
        <v>1250</v>
      </c>
      <c r="G64" s="128">
        <f t="shared" si="11"/>
        <v>0</v>
      </c>
      <c r="H64" s="140">
        <f>SUM(H65:H66)</f>
        <v>1250</v>
      </c>
      <c r="I64" s="49">
        <f t="shared" ref="I64:I66" si="12">H64/D64*100</f>
        <v>16.666666666666664</v>
      </c>
    </row>
    <row r="65" spans="1:9" s="50" customFormat="1" x14ac:dyDescent="0.25">
      <c r="A65" s="138" t="s">
        <v>104</v>
      </c>
      <c r="B65" s="141"/>
      <c r="C65" s="142" t="s">
        <v>95</v>
      </c>
      <c r="D65" s="66">
        <v>0</v>
      </c>
      <c r="E65" s="108">
        <v>0</v>
      </c>
      <c r="F65" s="282">
        <v>0</v>
      </c>
      <c r="G65" s="279">
        <v>0</v>
      </c>
      <c r="H65" s="143">
        <f>SUM(E65:G65)</f>
        <v>0</v>
      </c>
      <c r="I65" s="49" t="str">
        <f>IFERROR(H65/D65*100, "0")</f>
        <v>0</v>
      </c>
    </row>
    <row r="66" spans="1:9" s="50" customFormat="1" x14ac:dyDescent="0.25">
      <c r="A66" s="138" t="s">
        <v>105</v>
      </c>
      <c r="B66" s="141"/>
      <c r="C66" s="142" t="s">
        <v>97</v>
      </c>
      <c r="D66" s="66">
        <v>7500</v>
      </c>
      <c r="E66" s="279">
        <v>0</v>
      </c>
      <c r="F66" s="279">
        <v>1250</v>
      </c>
      <c r="G66" s="279">
        <v>0</v>
      </c>
      <c r="H66" s="143">
        <f>SUM(E66:G66)</f>
        <v>1250</v>
      </c>
      <c r="I66" s="49">
        <f t="shared" si="12"/>
        <v>16.666666666666664</v>
      </c>
    </row>
    <row r="67" spans="1:9" s="50" customFormat="1" ht="12.75" customHeight="1" x14ac:dyDescent="0.25">
      <c r="A67" s="138" t="s">
        <v>106</v>
      </c>
      <c r="B67" s="116"/>
      <c r="C67" s="139" t="s">
        <v>107</v>
      </c>
      <c r="D67" s="57">
        <f>D68+D69</f>
        <v>11946</v>
      </c>
      <c r="E67" s="128">
        <f>SUM(E68:E69)</f>
        <v>0</v>
      </c>
      <c r="F67" s="128">
        <f t="shared" ref="F67" si="13">SUM(F68:F69)</f>
        <v>0</v>
      </c>
      <c r="G67" s="279">
        <v>0</v>
      </c>
      <c r="H67" s="140">
        <f>SUM(H68:H69)</f>
        <v>0</v>
      </c>
      <c r="I67" s="49">
        <f>IFERROR(H67/D67*100,"0")</f>
        <v>0</v>
      </c>
    </row>
    <row r="68" spans="1:9" s="50" customFormat="1" x14ac:dyDescent="0.25">
      <c r="A68" s="138" t="s">
        <v>108</v>
      </c>
      <c r="B68" s="141"/>
      <c r="C68" s="142" t="s">
        <v>95</v>
      </c>
      <c r="D68" s="66">
        <v>0</v>
      </c>
      <c r="E68" s="117">
        <v>0</v>
      </c>
      <c r="F68" s="112">
        <v>0</v>
      </c>
      <c r="G68" s="279">
        <v>0</v>
      </c>
      <c r="H68" s="143">
        <f>SUM(E68:G68)</f>
        <v>0</v>
      </c>
      <c r="I68" s="49" t="str">
        <f>IFERROR(H68/D68*100,"0")</f>
        <v>0</v>
      </c>
    </row>
    <row r="69" spans="1:9" s="50" customFormat="1" x14ac:dyDescent="0.25">
      <c r="A69" s="138" t="s">
        <v>109</v>
      </c>
      <c r="B69" s="141"/>
      <c r="C69" s="142" t="s">
        <v>97</v>
      </c>
      <c r="D69" s="66">
        <v>11946</v>
      </c>
      <c r="E69" s="117">
        <v>0</v>
      </c>
      <c r="F69" s="112">
        <v>0</v>
      </c>
      <c r="G69" s="279">
        <v>0</v>
      </c>
      <c r="H69" s="143">
        <f>SUM(E69:G69)</f>
        <v>0</v>
      </c>
      <c r="I69" s="49">
        <f>IFERROR(H69/D69*100,"0")</f>
        <v>0</v>
      </c>
    </row>
    <row r="70" spans="1:9" s="50" customFormat="1" ht="28.5" customHeight="1" x14ac:dyDescent="0.25">
      <c r="A70" s="42" t="s">
        <v>110</v>
      </c>
      <c r="B70" s="132"/>
      <c r="C70" s="133" t="s">
        <v>111</v>
      </c>
      <c r="D70" s="57">
        <f t="shared" ref="D70" si="14">SUM(D71:D78)</f>
        <v>45579.44</v>
      </c>
      <c r="E70" s="128">
        <f>SUM(E71:E78)</f>
        <v>0</v>
      </c>
      <c r="F70" s="128">
        <f>SUM(F71:F78)</f>
        <v>0</v>
      </c>
      <c r="G70" s="128">
        <f>SUM(G71:G78)</f>
        <v>0</v>
      </c>
      <c r="H70" s="140">
        <f>SUM(H71:H78)</f>
        <v>0</v>
      </c>
      <c r="I70" s="49">
        <f t="shared" ref="I70:I75" si="15">IFERROR(H70/D70*100, "0")</f>
        <v>0</v>
      </c>
    </row>
    <row r="71" spans="1:9" s="50" customFormat="1" x14ac:dyDescent="0.25">
      <c r="A71" s="138" t="s">
        <v>112</v>
      </c>
      <c r="B71" s="141"/>
      <c r="C71" s="111" t="s">
        <v>113</v>
      </c>
      <c r="D71" s="67">
        <v>0</v>
      </c>
      <c r="E71" s="108">
        <v>0</v>
      </c>
      <c r="F71" s="279">
        <v>0</v>
      </c>
      <c r="G71" s="279">
        <v>0</v>
      </c>
      <c r="H71" s="143">
        <f t="shared" ref="H71:H78" si="16">SUM(E71:G71)</f>
        <v>0</v>
      </c>
      <c r="I71" s="49" t="str">
        <f t="shared" si="15"/>
        <v>0</v>
      </c>
    </row>
    <row r="72" spans="1:9" s="50" customFormat="1" ht="12.75" customHeight="1" x14ac:dyDescent="0.25">
      <c r="A72" s="138" t="s">
        <v>114</v>
      </c>
      <c r="B72" s="141"/>
      <c r="C72" s="111" t="s">
        <v>115</v>
      </c>
      <c r="D72" s="67">
        <v>0</v>
      </c>
      <c r="E72" s="108">
        <v>0</v>
      </c>
      <c r="F72" s="279">
        <v>0</v>
      </c>
      <c r="G72" s="279">
        <v>0</v>
      </c>
      <c r="H72" s="143">
        <f t="shared" si="16"/>
        <v>0</v>
      </c>
      <c r="I72" s="49" t="str">
        <f t="shared" si="15"/>
        <v>0</v>
      </c>
    </row>
    <row r="73" spans="1:9" s="50" customFormat="1" x14ac:dyDescent="0.25">
      <c r="A73" s="138" t="s">
        <v>116</v>
      </c>
      <c r="B73" s="141"/>
      <c r="C73" s="111" t="s">
        <v>117</v>
      </c>
      <c r="D73" s="67">
        <v>0</v>
      </c>
      <c r="E73" s="108">
        <v>0</v>
      </c>
      <c r="F73" s="279">
        <v>0</v>
      </c>
      <c r="G73" s="279">
        <v>0</v>
      </c>
      <c r="H73" s="143">
        <f t="shared" si="16"/>
        <v>0</v>
      </c>
      <c r="I73" s="49" t="str">
        <f t="shared" si="15"/>
        <v>0</v>
      </c>
    </row>
    <row r="74" spans="1:9" s="50" customFormat="1" ht="12.75" customHeight="1" x14ac:dyDescent="0.25">
      <c r="A74" s="138" t="s">
        <v>118</v>
      </c>
      <c r="B74" s="141"/>
      <c r="C74" s="111" t="s">
        <v>119</v>
      </c>
      <c r="D74" s="67">
        <v>21224.19</v>
      </c>
      <c r="E74" s="108">
        <v>0</v>
      </c>
      <c r="F74" s="279">
        <v>0</v>
      </c>
      <c r="G74" s="279">
        <v>0</v>
      </c>
      <c r="H74" s="143">
        <f t="shared" si="16"/>
        <v>0</v>
      </c>
      <c r="I74" s="49">
        <f t="shared" si="15"/>
        <v>0</v>
      </c>
    </row>
    <row r="75" spans="1:9" s="50" customFormat="1" ht="12.75" customHeight="1" x14ac:dyDescent="0.25">
      <c r="A75" s="138" t="s">
        <v>120</v>
      </c>
      <c r="B75" s="141"/>
      <c r="C75" s="111" t="s">
        <v>121</v>
      </c>
      <c r="D75" s="67">
        <v>24355.25</v>
      </c>
      <c r="E75" s="108">
        <v>0</v>
      </c>
      <c r="F75" s="279">
        <v>0</v>
      </c>
      <c r="G75" s="279">
        <v>0</v>
      </c>
      <c r="H75" s="143">
        <f t="shared" si="16"/>
        <v>0</v>
      </c>
      <c r="I75" s="49">
        <f t="shared" si="15"/>
        <v>0</v>
      </c>
    </row>
    <row r="76" spans="1:9" s="50" customFormat="1" x14ac:dyDescent="0.25">
      <c r="A76" s="138" t="s">
        <v>122</v>
      </c>
      <c r="B76" s="61"/>
      <c r="C76" s="62" t="s">
        <v>123</v>
      </c>
      <c r="D76" s="67">
        <v>0</v>
      </c>
      <c r="E76" s="108">
        <v>0</v>
      </c>
      <c r="F76" s="279">
        <v>0</v>
      </c>
      <c r="G76" s="279">
        <v>0</v>
      </c>
      <c r="H76" s="143">
        <f t="shared" si="16"/>
        <v>0</v>
      </c>
      <c r="I76" s="49" t="str">
        <f>IFERROR(H76/D76*100,"0")</f>
        <v>0</v>
      </c>
    </row>
    <row r="77" spans="1:9" s="50" customFormat="1" x14ac:dyDescent="0.25">
      <c r="A77" s="138" t="s">
        <v>124</v>
      </c>
      <c r="B77" s="141"/>
      <c r="C77" s="111" t="s">
        <v>125</v>
      </c>
      <c r="D77" s="67">
        <v>0</v>
      </c>
      <c r="E77" s="108">
        <v>0</v>
      </c>
      <c r="F77" s="279">
        <v>0</v>
      </c>
      <c r="G77" s="279">
        <v>0</v>
      </c>
      <c r="H77" s="143">
        <f t="shared" si="16"/>
        <v>0</v>
      </c>
      <c r="I77" s="49" t="str">
        <f>IFERROR(H77/D77*100, "0")</f>
        <v>0</v>
      </c>
    </row>
    <row r="78" spans="1:9" s="50" customFormat="1" ht="12.75" customHeight="1" x14ac:dyDescent="0.25">
      <c r="A78" s="138" t="s">
        <v>126</v>
      </c>
      <c r="B78" s="141"/>
      <c r="C78" s="111" t="s">
        <v>127</v>
      </c>
      <c r="D78" s="67">
        <v>0</v>
      </c>
      <c r="E78" s="108">
        <v>0</v>
      </c>
      <c r="F78" s="279">
        <v>0</v>
      </c>
      <c r="G78" s="279">
        <v>0</v>
      </c>
      <c r="H78" s="143">
        <f t="shared" si="16"/>
        <v>0</v>
      </c>
      <c r="I78" s="49" t="str">
        <f>IFERROR(H78/D78*100,"0")</f>
        <v>0</v>
      </c>
    </row>
    <row r="79" spans="1:9" s="50" customFormat="1" ht="18" customHeight="1" x14ac:dyDescent="0.25">
      <c r="A79" s="42" t="s">
        <v>128</v>
      </c>
      <c r="B79" s="132"/>
      <c r="C79" s="133" t="s">
        <v>129</v>
      </c>
      <c r="D79" s="57">
        <f>SUM(D80:D81)+SUM(D88:D95)</f>
        <v>6000</v>
      </c>
      <c r="E79" s="106">
        <f>SUM(E80:E81)+SUM(E88:E95)</f>
        <v>0</v>
      </c>
      <c r="F79" s="106">
        <f>SUM(F80:F81)+SUM(F88:F95)</f>
        <v>0</v>
      </c>
      <c r="G79" s="106">
        <f>SUM(G80:G87)+SUM(G88:G95)</f>
        <v>0</v>
      </c>
      <c r="H79" s="106">
        <f>SUM(H80:H85)+SUM(H88:H95)</f>
        <v>0</v>
      </c>
      <c r="I79" s="49">
        <f>IFERROR(H79/D79*100, "0")</f>
        <v>0</v>
      </c>
    </row>
    <row r="80" spans="1:9" s="50" customFormat="1" ht="12.75" customHeight="1" x14ac:dyDescent="0.25">
      <c r="A80" s="138" t="s">
        <v>130</v>
      </c>
      <c r="B80" s="141"/>
      <c r="C80" s="111" t="s">
        <v>131</v>
      </c>
      <c r="D80" s="66">
        <v>0</v>
      </c>
      <c r="E80" s="117">
        <v>0</v>
      </c>
      <c r="F80" s="112">
        <v>0</v>
      </c>
      <c r="G80" s="279">
        <v>0</v>
      </c>
      <c r="H80" s="143">
        <f t="shared" ref="H80:H93" si="17">SUM(E80:G80)</f>
        <v>0</v>
      </c>
      <c r="I80" s="49" t="str">
        <f>IFERROR(H80/D80*100,"0")</f>
        <v>0</v>
      </c>
    </row>
    <row r="81" spans="1:10" s="50" customFormat="1" x14ac:dyDescent="0.25">
      <c r="A81" s="138" t="s">
        <v>132</v>
      </c>
      <c r="B81" s="141"/>
      <c r="C81" s="146" t="s">
        <v>133</v>
      </c>
      <c r="D81" s="66">
        <v>0</v>
      </c>
      <c r="E81" s="117">
        <v>0</v>
      </c>
      <c r="F81" s="117">
        <v>0</v>
      </c>
      <c r="G81" s="279">
        <v>0</v>
      </c>
      <c r="H81" s="143">
        <f t="shared" si="17"/>
        <v>0</v>
      </c>
      <c r="I81" s="49" t="str">
        <f t="shared" ref="I81:I86" si="18">IFERROR(H81/D81*100, "0")</f>
        <v>0</v>
      </c>
    </row>
    <row r="82" spans="1:10" s="50" customFormat="1" x14ac:dyDescent="0.25">
      <c r="A82" s="138" t="s">
        <v>134</v>
      </c>
      <c r="B82" s="141"/>
      <c r="C82" s="142" t="s">
        <v>135</v>
      </c>
      <c r="D82" s="66">
        <v>0</v>
      </c>
      <c r="E82" s="117">
        <v>0</v>
      </c>
      <c r="F82" s="112">
        <v>0</v>
      </c>
      <c r="G82" s="279">
        <v>0</v>
      </c>
      <c r="H82" s="143">
        <f t="shared" si="17"/>
        <v>0</v>
      </c>
      <c r="I82" s="49" t="str">
        <f t="shared" si="18"/>
        <v>0</v>
      </c>
    </row>
    <row r="83" spans="1:10" s="50" customFormat="1" x14ac:dyDescent="0.25">
      <c r="A83" s="138" t="s">
        <v>136</v>
      </c>
      <c r="B83" s="141"/>
      <c r="C83" s="142" t="s">
        <v>137</v>
      </c>
      <c r="D83" s="66">
        <v>0</v>
      </c>
      <c r="E83" s="117">
        <v>0</v>
      </c>
      <c r="F83" s="112">
        <v>0</v>
      </c>
      <c r="G83" s="279">
        <v>0</v>
      </c>
      <c r="H83" s="143">
        <f t="shared" si="17"/>
        <v>0</v>
      </c>
      <c r="I83" s="49" t="str">
        <f t="shared" si="18"/>
        <v>0</v>
      </c>
    </row>
    <row r="84" spans="1:10" s="50" customFormat="1" x14ac:dyDescent="0.25">
      <c r="A84" s="138" t="s">
        <v>138</v>
      </c>
      <c r="B84" s="141"/>
      <c r="C84" s="142" t="s">
        <v>139</v>
      </c>
      <c r="D84" s="66">
        <v>0</v>
      </c>
      <c r="E84" s="117">
        <v>0</v>
      </c>
      <c r="F84" s="112">
        <v>0</v>
      </c>
      <c r="G84" s="279">
        <v>0</v>
      </c>
      <c r="H84" s="143">
        <f t="shared" si="17"/>
        <v>0</v>
      </c>
      <c r="I84" s="49" t="str">
        <f t="shared" si="18"/>
        <v>0</v>
      </c>
    </row>
    <row r="85" spans="1:10" s="50" customFormat="1" x14ac:dyDescent="0.25">
      <c r="A85" s="138" t="s">
        <v>140</v>
      </c>
      <c r="B85" s="141"/>
      <c r="C85" s="142" t="s">
        <v>141</v>
      </c>
      <c r="D85" s="66">
        <v>0</v>
      </c>
      <c r="E85" s="117">
        <v>0</v>
      </c>
      <c r="F85" s="112">
        <v>0</v>
      </c>
      <c r="G85" s="279">
        <v>0</v>
      </c>
      <c r="H85" s="143">
        <f t="shared" si="17"/>
        <v>0</v>
      </c>
      <c r="I85" s="49" t="str">
        <f t="shared" si="18"/>
        <v>0</v>
      </c>
    </row>
    <row r="86" spans="1:10" s="50" customFormat="1" x14ac:dyDescent="0.25">
      <c r="A86" s="138" t="s">
        <v>142</v>
      </c>
      <c r="B86" s="141"/>
      <c r="C86" s="142" t="s">
        <v>143</v>
      </c>
      <c r="D86" s="66">
        <v>0</v>
      </c>
      <c r="E86" s="117">
        <v>0</v>
      </c>
      <c r="F86" s="112">
        <v>0</v>
      </c>
      <c r="G86" s="279">
        <v>0</v>
      </c>
      <c r="H86" s="143">
        <f t="shared" si="17"/>
        <v>0</v>
      </c>
      <c r="I86" s="49" t="str">
        <f t="shared" si="18"/>
        <v>0</v>
      </c>
    </row>
    <row r="87" spans="1:10" s="50" customFormat="1" x14ac:dyDescent="0.25">
      <c r="A87" s="138" t="s">
        <v>144</v>
      </c>
      <c r="B87" s="141"/>
      <c r="C87" s="142" t="s">
        <v>145</v>
      </c>
      <c r="D87" s="66">
        <v>0</v>
      </c>
      <c r="E87" s="117">
        <v>0</v>
      </c>
      <c r="F87" s="112">
        <v>0</v>
      </c>
      <c r="G87" s="279">
        <v>0</v>
      </c>
      <c r="H87" s="143">
        <f t="shared" si="17"/>
        <v>0</v>
      </c>
      <c r="I87" s="49" t="str">
        <f>IFERROR(H87/D87*100,"0")</f>
        <v>0</v>
      </c>
    </row>
    <row r="88" spans="1:10" s="50" customFormat="1" ht="12.75" customHeight="1" x14ac:dyDescent="0.25">
      <c r="A88" s="138" t="s">
        <v>146</v>
      </c>
      <c r="B88" s="61"/>
      <c r="C88" s="62" t="s">
        <v>147</v>
      </c>
      <c r="D88" s="66">
        <v>0</v>
      </c>
      <c r="E88" s="108">
        <v>0</v>
      </c>
      <c r="F88" s="279">
        <v>0</v>
      </c>
      <c r="G88" s="279">
        <v>0</v>
      </c>
      <c r="H88" s="143">
        <f t="shared" si="17"/>
        <v>0</v>
      </c>
      <c r="I88" s="49" t="str">
        <f>IFERROR(H88/D88*100,"0")</f>
        <v>0</v>
      </c>
    </row>
    <row r="89" spans="1:10" s="50" customFormat="1" ht="12.75" customHeight="1" x14ac:dyDescent="0.25">
      <c r="A89" s="138" t="s">
        <v>148</v>
      </c>
      <c r="B89" s="141"/>
      <c r="C89" s="111" t="s">
        <v>379</v>
      </c>
      <c r="D89" s="66">
        <v>6000</v>
      </c>
      <c r="E89" s="108">
        <v>0</v>
      </c>
      <c r="F89" s="279">
        <v>0</v>
      </c>
      <c r="G89" s="279">
        <v>0</v>
      </c>
      <c r="H89" s="143">
        <f t="shared" si="17"/>
        <v>0</v>
      </c>
      <c r="I89" s="49">
        <f t="shared" ref="I89:I92" si="19">IFERROR(H89/D89*100, "0")</f>
        <v>0</v>
      </c>
    </row>
    <row r="90" spans="1:10" s="50" customFormat="1" ht="12.75" customHeight="1" x14ac:dyDescent="0.25">
      <c r="A90" s="138" t="s">
        <v>150</v>
      </c>
      <c r="B90" s="61"/>
      <c r="C90" s="62" t="s">
        <v>151</v>
      </c>
      <c r="D90" s="66">
        <v>0</v>
      </c>
      <c r="E90" s="108">
        <v>0</v>
      </c>
      <c r="F90" s="279">
        <v>0</v>
      </c>
      <c r="G90" s="279">
        <v>0</v>
      </c>
      <c r="H90" s="143">
        <f t="shared" si="17"/>
        <v>0</v>
      </c>
      <c r="I90" s="49" t="str">
        <f t="shared" si="19"/>
        <v>0</v>
      </c>
    </row>
    <row r="91" spans="1:10" s="50" customFormat="1" ht="12.75" customHeight="1" x14ac:dyDescent="0.25">
      <c r="A91" s="138" t="s">
        <v>152</v>
      </c>
      <c r="B91" s="141"/>
      <c r="C91" s="111" t="s">
        <v>153</v>
      </c>
      <c r="D91" s="66">
        <v>0</v>
      </c>
      <c r="E91" s="108">
        <v>0</v>
      </c>
      <c r="F91" s="279">
        <v>0</v>
      </c>
      <c r="G91" s="279">
        <v>0</v>
      </c>
      <c r="H91" s="143">
        <f t="shared" si="17"/>
        <v>0</v>
      </c>
      <c r="I91" s="49" t="str">
        <f t="shared" si="19"/>
        <v>0</v>
      </c>
    </row>
    <row r="92" spans="1:10" s="50" customFormat="1" ht="12.75" customHeight="1" x14ac:dyDescent="0.25">
      <c r="A92" s="138" t="s">
        <v>155</v>
      </c>
      <c r="B92" s="141"/>
      <c r="C92" s="111" t="s">
        <v>156</v>
      </c>
      <c r="D92" s="66">
        <v>0</v>
      </c>
      <c r="E92" s="108">
        <v>0</v>
      </c>
      <c r="F92" s="279">
        <v>0</v>
      </c>
      <c r="G92" s="279">
        <v>0</v>
      </c>
      <c r="H92" s="143">
        <f t="shared" si="17"/>
        <v>0</v>
      </c>
      <c r="I92" s="49" t="str">
        <f t="shared" si="19"/>
        <v>0</v>
      </c>
    </row>
    <row r="93" spans="1:10" s="50" customFormat="1" ht="12.75" customHeight="1" x14ac:dyDescent="0.25">
      <c r="A93" s="138" t="s">
        <v>157</v>
      </c>
      <c r="B93" s="141"/>
      <c r="C93" s="111" t="s">
        <v>158</v>
      </c>
      <c r="D93" s="66">
        <v>0</v>
      </c>
      <c r="E93" s="108">
        <v>0</v>
      </c>
      <c r="F93" s="279">
        <v>0</v>
      </c>
      <c r="G93" s="279">
        <v>0</v>
      </c>
      <c r="H93" s="143">
        <f t="shared" si="17"/>
        <v>0</v>
      </c>
      <c r="I93" s="49" t="str">
        <f>IFERROR(H93/D93*100,"0")</f>
        <v>0</v>
      </c>
    </row>
    <row r="94" spans="1:10" s="50" customFormat="1" ht="12.75" customHeight="1" x14ac:dyDescent="0.25">
      <c r="A94" s="138" t="s">
        <v>159</v>
      </c>
      <c r="B94" s="141"/>
      <c r="C94" s="111" t="s">
        <v>160</v>
      </c>
      <c r="D94" s="66">
        <v>0</v>
      </c>
      <c r="E94" s="108">
        <v>0</v>
      </c>
      <c r="F94" s="279">
        <v>0</v>
      </c>
      <c r="G94" s="279">
        <v>0</v>
      </c>
      <c r="H94" s="143"/>
      <c r="I94" s="49" t="str">
        <f>IFERROR(H94/D94*100,"0")</f>
        <v>0</v>
      </c>
    </row>
    <row r="95" spans="1:10" s="145" customFormat="1" ht="12.75" customHeight="1" x14ac:dyDescent="0.25">
      <c r="A95" s="138" t="s">
        <v>161</v>
      </c>
      <c r="B95" s="61"/>
      <c r="C95" s="62" t="s">
        <v>385</v>
      </c>
      <c r="D95" s="66">
        <v>0</v>
      </c>
      <c r="E95" s="108">
        <v>0</v>
      </c>
      <c r="F95" s="279">
        <v>0</v>
      </c>
      <c r="G95" s="279">
        <v>0</v>
      </c>
      <c r="H95" s="143">
        <f>SUM(E95:G95)</f>
        <v>0</v>
      </c>
      <c r="I95" s="49" t="str">
        <f>IFERROR(H95/D95*100,"0")</f>
        <v>0</v>
      </c>
    </row>
    <row r="96" spans="1:10" s="50" customFormat="1" ht="12.75" customHeight="1" x14ac:dyDescent="0.25">
      <c r="A96" s="42" t="s">
        <v>163</v>
      </c>
      <c r="B96" s="132"/>
      <c r="C96" s="133" t="s">
        <v>164</v>
      </c>
      <c r="D96" s="57">
        <f t="shared" ref="D96:G96" si="20">SUM(D97:D102)</f>
        <v>253170.65</v>
      </c>
      <c r="E96" s="147">
        <f>SUM(E97:E102)</f>
        <v>0</v>
      </c>
      <c r="F96" s="135">
        <f t="shared" ref="F96" si="21">SUM(F97:F102)</f>
        <v>0</v>
      </c>
      <c r="G96" s="135">
        <f t="shared" si="20"/>
        <v>0</v>
      </c>
      <c r="H96" s="140">
        <f>SUM(H97:H102)</f>
        <v>0</v>
      </c>
      <c r="I96" s="49">
        <f t="shared" ref="I96:I100" si="22">IFERROR(H96/D96*100, "0")</f>
        <v>0</v>
      </c>
      <c r="J96" s="84"/>
    </row>
    <row r="97" spans="1:10" s="50" customFormat="1" ht="27" customHeight="1" x14ac:dyDescent="0.25">
      <c r="A97" s="148" t="s">
        <v>165</v>
      </c>
      <c r="B97" s="61"/>
      <c r="C97" s="62" t="s">
        <v>166</v>
      </c>
      <c r="D97" s="66">
        <v>253170.65</v>
      </c>
      <c r="E97" s="108">
        <v>0</v>
      </c>
      <c r="F97" s="279">
        <v>0</v>
      </c>
      <c r="G97" s="279">
        <v>0</v>
      </c>
      <c r="H97" s="143">
        <f>SUM(E97:G97)</f>
        <v>0</v>
      </c>
      <c r="I97" s="49">
        <f t="shared" si="22"/>
        <v>0</v>
      </c>
    </row>
    <row r="98" spans="1:10" s="50" customFormat="1" ht="12.75" customHeight="1" x14ac:dyDescent="0.25">
      <c r="A98" s="148" t="s">
        <v>167</v>
      </c>
      <c r="B98" s="141"/>
      <c r="C98" s="111" t="s">
        <v>168</v>
      </c>
      <c r="D98" s="66">
        <v>0</v>
      </c>
      <c r="E98" s="108">
        <v>0</v>
      </c>
      <c r="F98" s="279">
        <v>0</v>
      </c>
      <c r="G98" s="279">
        <v>0</v>
      </c>
      <c r="H98" s="143">
        <f>SUM(E98:G98)</f>
        <v>0</v>
      </c>
      <c r="I98" s="49" t="str">
        <f t="shared" si="22"/>
        <v>0</v>
      </c>
      <c r="J98" s="84"/>
    </row>
    <row r="99" spans="1:10" s="50" customFormat="1" ht="12.75" customHeight="1" x14ac:dyDescent="0.25">
      <c r="A99" s="148" t="s">
        <v>169</v>
      </c>
      <c r="B99" s="141"/>
      <c r="C99" s="111" t="s">
        <v>170</v>
      </c>
      <c r="D99" s="66">
        <v>0</v>
      </c>
      <c r="E99" s="108">
        <v>0</v>
      </c>
      <c r="F99" s="279">
        <v>0</v>
      </c>
      <c r="G99" s="279">
        <v>0</v>
      </c>
      <c r="H99" s="143">
        <f>SUM(E99:G99)</f>
        <v>0</v>
      </c>
      <c r="I99" s="49" t="str">
        <f t="shared" si="22"/>
        <v>0</v>
      </c>
    </row>
    <row r="100" spans="1:10" s="50" customFormat="1" ht="12.75" customHeight="1" x14ac:dyDescent="0.25">
      <c r="A100" s="148" t="s">
        <v>171</v>
      </c>
      <c r="B100" s="141"/>
      <c r="C100" s="111" t="s">
        <v>172</v>
      </c>
      <c r="D100" s="66">
        <v>0</v>
      </c>
      <c r="E100" s="108">
        <v>0</v>
      </c>
      <c r="F100" s="279">
        <v>0</v>
      </c>
      <c r="G100" s="279">
        <v>0</v>
      </c>
      <c r="H100" s="143">
        <f>SUM(E100:G100)</f>
        <v>0</v>
      </c>
      <c r="I100" s="49" t="str">
        <f t="shared" si="22"/>
        <v>0</v>
      </c>
    </row>
    <row r="101" spans="1:10" s="50" customFormat="1" ht="12.75" customHeight="1" x14ac:dyDescent="0.25">
      <c r="A101" s="148" t="s">
        <v>173</v>
      </c>
      <c r="B101" s="141"/>
      <c r="C101" s="111" t="s">
        <v>174</v>
      </c>
      <c r="D101" s="66">
        <v>0</v>
      </c>
      <c r="E101" s="108">
        <v>0</v>
      </c>
      <c r="F101" s="279">
        <v>0</v>
      </c>
      <c r="G101" s="279">
        <v>0</v>
      </c>
      <c r="H101" s="143"/>
      <c r="I101" s="49"/>
    </row>
    <row r="102" spans="1:10" s="50" customFormat="1" ht="25.5" x14ac:dyDescent="0.25">
      <c r="A102" s="148" t="s">
        <v>175</v>
      </c>
      <c r="B102" s="141"/>
      <c r="C102" s="111" t="s">
        <v>176</v>
      </c>
      <c r="D102" s="66">
        <v>0</v>
      </c>
      <c r="E102" s="108">
        <v>0</v>
      </c>
      <c r="F102" s="279">
        <v>0</v>
      </c>
      <c r="G102" s="279">
        <v>0</v>
      </c>
      <c r="H102" s="143">
        <f>SUM(E102:G102)</f>
        <v>0</v>
      </c>
      <c r="I102" s="49" t="str">
        <f>IFERROR(H102/D102*100,"0")</f>
        <v>0</v>
      </c>
    </row>
    <row r="103" spans="1:10" s="50" customFormat="1" ht="18" customHeight="1" x14ac:dyDescent="0.25">
      <c r="A103" s="42" t="s">
        <v>177</v>
      </c>
      <c r="B103" s="132"/>
      <c r="C103" s="133" t="s">
        <v>178</v>
      </c>
      <c r="D103" s="134">
        <f>D104+D117+D126+D133+D138</f>
        <v>738881</v>
      </c>
      <c r="E103" s="134">
        <f>E104+E117+E126+E133+E138</f>
        <v>0</v>
      </c>
      <c r="F103" s="134">
        <f>F104+F117+F126+F133+F138</f>
        <v>6820.58</v>
      </c>
      <c r="G103" s="134">
        <f>G104+G117+G126+G133+G138</f>
        <v>0</v>
      </c>
      <c r="H103" s="134">
        <f>H104+H117+H126+H133+H138</f>
        <v>6820.58</v>
      </c>
      <c r="I103" s="49">
        <f>H103/D103*100</f>
        <v>0.92309587064764143</v>
      </c>
    </row>
    <row r="104" spans="1:10" s="50" customFormat="1" ht="12.75" customHeight="1" x14ac:dyDescent="0.25">
      <c r="A104" s="150" t="s">
        <v>179</v>
      </c>
      <c r="B104" s="151"/>
      <c r="C104" s="152" t="s">
        <v>180</v>
      </c>
      <c r="D104" s="57">
        <f>SUM(D105:D116)</f>
        <v>48000</v>
      </c>
      <c r="E104" s="108">
        <v>0</v>
      </c>
      <c r="F104" s="134">
        <f>SUM(F105:F116)</f>
        <v>0</v>
      </c>
      <c r="G104" s="134">
        <f>SUM(G105:G116)</f>
        <v>0</v>
      </c>
      <c r="H104" s="140">
        <f>SUM(H105:H116)</f>
        <v>0</v>
      </c>
      <c r="I104" s="49">
        <f>IFERROR(H104/D104*100, "0")</f>
        <v>0</v>
      </c>
    </row>
    <row r="105" spans="1:10" s="50" customFormat="1" ht="12.75" customHeight="1" x14ac:dyDescent="0.25">
      <c r="A105" s="138" t="s">
        <v>181</v>
      </c>
      <c r="B105" s="155"/>
      <c r="C105" s="156" t="s">
        <v>182</v>
      </c>
      <c r="D105" s="66">
        <v>0</v>
      </c>
      <c r="E105" s="108">
        <v>0</v>
      </c>
      <c r="F105" s="279">
        <v>0</v>
      </c>
      <c r="G105" s="279">
        <v>0</v>
      </c>
      <c r="H105" s="143">
        <f>SUM(E105:G105)</f>
        <v>0</v>
      </c>
      <c r="I105" s="49" t="str">
        <f>IFERROR(H105/D105*100,"0")</f>
        <v>0</v>
      </c>
    </row>
    <row r="106" spans="1:10" s="50" customFormat="1" ht="12.75" customHeight="1" x14ac:dyDescent="0.25">
      <c r="A106" s="138" t="s">
        <v>183</v>
      </c>
      <c r="B106" s="155"/>
      <c r="C106" s="156" t="s">
        <v>184</v>
      </c>
      <c r="D106" s="66">
        <v>0</v>
      </c>
      <c r="E106" s="108">
        <v>0</v>
      </c>
      <c r="F106" s="279">
        <v>0</v>
      </c>
      <c r="G106" s="279">
        <v>0</v>
      </c>
      <c r="H106" s="143">
        <f>SUM(E106:G106)</f>
        <v>0</v>
      </c>
      <c r="I106" s="49" t="str">
        <f>IFERROR(H106/D106*100,"0")</f>
        <v>0</v>
      </c>
    </row>
    <row r="107" spans="1:10" s="50" customFormat="1" ht="12.75" customHeight="1" x14ac:dyDescent="0.25">
      <c r="A107" s="138" t="s">
        <v>185</v>
      </c>
      <c r="B107" s="155"/>
      <c r="C107" s="156" t="s">
        <v>186</v>
      </c>
      <c r="D107" s="66">
        <v>0</v>
      </c>
      <c r="E107" s="108">
        <v>0</v>
      </c>
      <c r="F107" s="279">
        <v>0</v>
      </c>
      <c r="G107" s="279">
        <v>0</v>
      </c>
      <c r="H107" s="143">
        <f>SUM(E107:G107)</f>
        <v>0</v>
      </c>
      <c r="I107" s="49" t="str">
        <f t="shared" ref="I107:I108" si="23">IFERROR(H107/D107*100, "0")</f>
        <v>0</v>
      </c>
    </row>
    <row r="108" spans="1:10" s="50" customFormat="1" ht="12.75" customHeight="1" x14ac:dyDescent="0.25">
      <c r="A108" s="138" t="s">
        <v>187</v>
      </c>
      <c r="B108" s="155"/>
      <c r="C108" s="156" t="s">
        <v>188</v>
      </c>
      <c r="D108" s="66">
        <v>0</v>
      </c>
      <c r="E108" s="108">
        <v>0</v>
      </c>
      <c r="F108" s="279">
        <v>0</v>
      </c>
      <c r="G108" s="279">
        <v>0</v>
      </c>
      <c r="H108" s="143">
        <f t="shared" ref="H108:H116" si="24">SUM(E108:G108)</f>
        <v>0</v>
      </c>
      <c r="I108" s="49" t="str">
        <f t="shared" si="23"/>
        <v>0</v>
      </c>
    </row>
    <row r="109" spans="1:10" s="50" customFormat="1" ht="12.75" customHeight="1" x14ac:dyDescent="0.25">
      <c r="A109" s="138" t="s">
        <v>189</v>
      </c>
      <c r="B109" s="155"/>
      <c r="C109" s="156" t="s">
        <v>190</v>
      </c>
      <c r="D109" s="66">
        <v>0</v>
      </c>
      <c r="E109" s="108">
        <v>0</v>
      </c>
      <c r="F109" s="279">
        <v>0</v>
      </c>
      <c r="G109" s="279">
        <v>0</v>
      </c>
      <c r="H109" s="143">
        <f t="shared" si="24"/>
        <v>0</v>
      </c>
      <c r="I109" s="49" t="str">
        <f>IFERROR(H109/D109*100,"0")</f>
        <v>0</v>
      </c>
    </row>
    <row r="110" spans="1:10" s="50" customFormat="1" ht="12.75" customHeight="1" x14ac:dyDescent="0.25">
      <c r="A110" s="138" t="s">
        <v>191</v>
      </c>
      <c r="B110" s="155"/>
      <c r="C110" s="156" t="s">
        <v>192</v>
      </c>
      <c r="D110" s="66">
        <v>0</v>
      </c>
      <c r="E110" s="108">
        <v>0</v>
      </c>
      <c r="F110" s="279">
        <v>0</v>
      </c>
      <c r="G110" s="279">
        <v>0</v>
      </c>
      <c r="H110" s="143">
        <f t="shared" si="24"/>
        <v>0</v>
      </c>
      <c r="I110" s="49" t="str">
        <f t="shared" ref="I110:I115" si="25">IFERROR(H110/D110*100,"0")</f>
        <v>0</v>
      </c>
    </row>
    <row r="111" spans="1:10" s="50" customFormat="1" ht="12.75" customHeight="1" x14ac:dyDescent="0.25">
      <c r="A111" s="138" t="s">
        <v>193</v>
      </c>
      <c r="B111" s="155"/>
      <c r="C111" s="156" t="s">
        <v>194</v>
      </c>
      <c r="D111" s="66">
        <v>0</v>
      </c>
      <c r="E111" s="108">
        <v>0</v>
      </c>
      <c r="F111" s="279">
        <v>0</v>
      </c>
      <c r="G111" s="279">
        <v>0</v>
      </c>
      <c r="H111" s="143">
        <f t="shared" si="24"/>
        <v>0</v>
      </c>
      <c r="I111" s="49" t="str">
        <f t="shared" si="25"/>
        <v>0</v>
      </c>
    </row>
    <row r="112" spans="1:10" s="50" customFormat="1" ht="12.75" customHeight="1" x14ac:dyDescent="0.25">
      <c r="A112" s="138" t="s">
        <v>195</v>
      </c>
      <c r="B112" s="155"/>
      <c r="C112" s="156" t="s">
        <v>196</v>
      </c>
      <c r="D112" s="66">
        <v>48000</v>
      </c>
      <c r="E112" s="108">
        <v>0</v>
      </c>
      <c r="F112" s="279">
        <v>0</v>
      </c>
      <c r="G112" s="279">
        <v>0</v>
      </c>
      <c r="H112" s="143">
        <f t="shared" si="24"/>
        <v>0</v>
      </c>
      <c r="I112" s="49">
        <f t="shared" si="25"/>
        <v>0</v>
      </c>
    </row>
    <row r="113" spans="1:9" s="50" customFormat="1" ht="12.75" customHeight="1" x14ac:dyDescent="0.25">
      <c r="A113" s="138" t="s">
        <v>197</v>
      </c>
      <c r="B113" s="155"/>
      <c r="C113" s="156" t="s">
        <v>198</v>
      </c>
      <c r="D113" s="66">
        <v>0</v>
      </c>
      <c r="E113" s="108">
        <v>0</v>
      </c>
      <c r="F113" s="279">
        <v>0</v>
      </c>
      <c r="G113" s="279">
        <v>0</v>
      </c>
      <c r="H113" s="143">
        <f t="shared" si="24"/>
        <v>0</v>
      </c>
      <c r="I113" s="49" t="str">
        <f t="shared" si="25"/>
        <v>0</v>
      </c>
    </row>
    <row r="114" spans="1:9" s="50" customFormat="1" ht="12.75" customHeight="1" x14ac:dyDescent="0.25">
      <c r="A114" s="138" t="s">
        <v>199</v>
      </c>
      <c r="B114" s="155"/>
      <c r="C114" s="156" t="s">
        <v>200</v>
      </c>
      <c r="D114" s="66">
        <v>0</v>
      </c>
      <c r="E114" s="108">
        <v>0</v>
      </c>
      <c r="F114" s="279">
        <v>0</v>
      </c>
      <c r="G114" s="279">
        <v>0</v>
      </c>
      <c r="H114" s="143">
        <f t="shared" si="24"/>
        <v>0</v>
      </c>
      <c r="I114" s="49" t="str">
        <f t="shared" si="25"/>
        <v>0</v>
      </c>
    </row>
    <row r="115" spans="1:9" s="50" customFormat="1" ht="12.75" customHeight="1" x14ac:dyDescent="0.25">
      <c r="A115" s="138" t="s">
        <v>201</v>
      </c>
      <c r="B115" s="155"/>
      <c r="C115" s="156" t="s">
        <v>202</v>
      </c>
      <c r="D115" s="66">
        <v>0</v>
      </c>
      <c r="E115" s="108">
        <v>0</v>
      </c>
      <c r="F115" s="279">
        <v>0</v>
      </c>
      <c r="G115" s="279">
        <v>0</v>
      </c>
      <c r="H115" s="143">
        <f t="shared" si="24"/>
        <v>0</v>
      </c>
      <c r="I115" s="49" t="str">
        <f t="shared" si="25"/>
        <v>0</v>
      </c>
    </row>
    <row r="116" spans="1:9" s="50" customFormat="1" ht="12.75" customHeight="1" x14ac:dyDescent="0.25">
      <c r="A116" s="138" t="s">
        <v>203</v>
      </c>
      <c r="B116" s="155"/>
      <c r="C116" s="156" t="s">
        <v>204</v>
      </c>
      <c r="D116" s="66">
        <v>0</v>
      </c>
      <c r="E116" s="108">
        <v>0</v>
      </c>
      <c r="F116" s="279">
        <v>0</v>
      </c>
      <c r="G116" s="279">
        <v>0</v>
      </c>
      <c r="H116" s="143">
        <f t="shared" si="24"/>
        <v>0</v>
      </c>
      <c r="I116" s="49" t="str">
        <f>IFERROR(H116/D116*100, "0")</f>
        <v>0</v>
      </c>
    </row>
    <row r="117" spans="1:9" s="50" customFormat="1" ht="12.75" customHeight="1" x14ac:dyDescent="0.25">
      <c r="A117" s="150" t="s">
        <v>205</v>
      </c>
      <c r="B117" s="151"/>
      <c r="C117" s="152" t="s">
        <v>206</v>
      </c>
      <c r="D117" s="283">
        <f>SUM(D118:D125)</f>
        <v>555000</v>
      </c>
      <c r="E117" s="135">
        <f>SUM(E118:E125)</f>
        <v>0</v>
      </c>
      <c r="F117" s="135">
        <f>SUM(F118:F125)</f>
        <v>0</v>
      </c>
      <c r="G117" s="135">
        <f>SUM(G118:G125)</f>
        <v>0</v>
      </c>
      <c r="H117" s="140">
        <f>SUM(H118:H125)</f>
        <v>0</v>
      </c>
      <c r="I117" s="49">
        <f>H117/D117*100</f>
        <v>0</v>
      </c>
    </row>
    <row r="118" spans="1:9" s="50" customFormat="1" ht="12.75" customHeight="1" x14ac:dyDescent="0.25">
      <c r="A118" s="157" t="s">
        <v>207</v>
      </c>
      <c r="B118" s="158"/>
      <c r="C118" s="154" t="s">
        <v>208</v>
      </c>
      <c r="D118" s="66">
        <v>8500</v>
      </c>
      <c r="E118" s="279">
        <v>0</v>
      </c>
      <c r="F118" s="279">
        <v>0</v>
      </c>
      <c r="G118" s="279">
        <v>0</v>
      </c>
      <c r="H118" s="143">
        <f>SUM(E118:G118)</f>
        <v>0</v>
      </c>
      <c r="I118" s="49">
        <f>IFERROR(H118/D118*100,"0")</f>
        <v>0</v>
      </c>
    </row>
    <row r="119" spans="1:9" s="50" customFormat="1" ht="12.75" customHeight="1" x14ac:dyDescent="0.25">
      <c r="A119" s="157" t="s">
        <v>209</v>
      </c>
      <c r="B119" s="158"/>
      <c r="C119" s="154" t="s">
        <v>210</v>
      </c>
      <c r="D119" s="66">
        <v>500000</v>
      </c>
      <c r="E119" s="108">
        <v>0</v>
      </c>
      <c r="F119" s="279">
        <v>0</v>
      </c>
      <c r="G119" s="279">
        <v>0</v>
      </c>
      <c r="H119" s="143">
        <f>SUM(E119:G119)</f>
        <v>0</v>
      </c>
      <c r="I119" s="49">
        <f>IFERROR(H119/D119*100,"0")</f>
        <v>0</v>
      </c>
    </row>
    <row r="120" spans="1:9" s="50" customFormat="1" x14ac:dyDescent="0.25">
      <c r="A120" s="157" t="s">
        <v>211</v>
      </c>
      <c r="B120" s="159"/>
      <c r="C120" s="154" t="s">
        <v>212</v>
      </c>
      <c r="D120" s="66">
        <v>0</v>
      </c>
      <c r="E120" s="279">
        <v>0</v>
      </c>
      <c r="F120" s="279">
        <v>0</v>
      </c>
      <c r="G120" s="279">
        <v>0</v>
      </c>
      <c r="H120" s="143">
        <f>SUM(E120:G120)</f>
        <v>0</v>
      </c>
      <c r="I120" s="49" t="str">
        <f>IFERROR(H120/D120*100,"0")</f>
        <v>0</v>
      </c>
    </row>
    <row r="121" spans="1:9" s="50" customFormat="1" ht="12.75" customHeight="1" x14ac:dyDescent="0.25">
      <c r="A121" s="157" t="s">
        <v>213</v>
      </c>
      <c r="B121" s="158"/>
      <c r="C121" s="154" t="s">
        <v>214</v>
      </c>
      <c r="D121" s="66">
        <v>0</v>
      </c>
      <c r="E121" s="108">
        <v>0</v>
      </c>
      <c r="F121" s="279">
        <v>0</v>
      </c>
      <c r="G121" s="279">
        <v>0</v>
      </c>
      <c r="H121" s="143">
        <f>SUM(E121:G121)</f>
        <v>0</v>
      </c>
      <c r="I121" s="49" t="str">
        <f>IFERROR(H121/D121*100,"0")</f>
        <v>0</v>
      </c>
    </row>
    <row r="122" spans="1:9" s="50" customFormat="1" ht="12.75" customHeight="1" x14ac:dyDescent="0.25">
      <c r="A122" s="157" t="s">
        <v>215</v>
      </c>
      <c r="B122" s="158"/>
      <c r="C122" s="154" t="s">
        <v>216</v>
      </c>
      <c r="D122" s="66">
        <v>0</v>
      </c>
      <c r="E122" s="108">
        <v>0</v>
      </c>
      <c r="F122" s="279">
        <v>0</v>
      </c>
      <c r="G122" s="279">
        <v>0</v>
      </c>
      <c r="H122" s="143">
        <f t="shared" ref="H122:H125" si="26">SUM(E122:G122)</f>
        <v>0</v>
      </c>
      <c r="I122" s="49" t="str">
        <f t="shared" ref="I122:I125" si="27">IFERROR(H122/D122*100,"0")</f>
        <v>0</v>
      </c>
    </row>
    <row r="123" spans="1:9" s="50" customFormat="1" ht="12.75" customHeight="1" x14ac:dyDescent="0.25">
      <c r="A123" s="157" t="s">
        <v>217</v>
      </c>
      <c r="B123" s="158"/>
      <c r="C123" s="154" t="s">
        <v>218</v>
      </c>
      <c r="D123" s="66">
        <v>46500</v>
      </c>
      <c r="E123" s="279">
        <v>0</v>
      </c>
      <c r="F123" s="279">
        <v>0</v>
      </c>
      <c r="G123" s="279">
        <v>0</v>
      </c>
      <c r="H123" s="143">
        <f t="shared" si="26"/>
        <v>0</v>
      </c>
      <c r="I123" s="49">
        <f t="shared" si="27"/>
        <v>0</v>
      </c>
    </row>
    <row r="124" spans="1:9" s="50" customFormat="1" ht="38.25" x14ac:dyDescent="0.25">
      <c r="A124" s="157" t="s">
        <v>219</v>
      </c>
      <c r="B124" s="158"/>
      <c r="C124" s="154" t="s">
        <v>220</v>
      </c>
      <c r="D124" s="66">
        <v>0</v>
      </c>
      <c r="E124" s="108">
        <v>0</v>
      </c>
      <c r="F124" s="279">
        <v>0</v>
      </c>
      <c r="G124" s="279">
        <v>0</v>
      </c>
      <c r="H124" s="143">
        <f t="shared" si="26"/>
        <v>0</v>
      </c>
      <c r="I124" s="49" t="str">
        <f t="shared" si="27"/>
        <v>0</v>
      </c>
    </row>
    <row r="125" spans="1:9" s="50" customFormat="1" ht="12.75" customHeight="1" x14ac:dyDescent="0.25">
      <c r="A125" s="157" t="s">
        <v>221</v>
      </c>
      <c r="B125" s="158"/>
      <c r="C125" s="154" t="s">
        <v>222</v>
      </c>
      <c r="D125" s="66">
        <v>0</v>
      </c>
      <c r="E125" s="108">
        <v>0</v>
      </c>
      <c r="F125" s="112">
        <v>0</v>
      </c>
      <c r="G125" s="279">
        <v>0</v>
      </c>
      <c r="H125" s="143">
        <f t="shared" si="26"/>
        <v>0</v>
      </c>
      <c r="I125" s="49" t="str">
        <f t="shared" si="27"/>
        <v>0</v>
      </c>
    </row>
    <row r="126" spans="1:9" s="50" customFormat="1" ht="12.75" customHeight="1" x14ac:dyDescent="0.25">
      <c r="A126" s="150" t="s">
        <v>223</v>
      </c>
      <c r="B126" s="151"/>
      <c r="C126" s="152" t="s">
        <v>224</v>
      </c>
      <c r="D126" s="280">
        <f>SUM(D127:D132)</f>
        <v>35881</v>
      </c>
      <c r="E126" s="284">
        <f>SUM(E127:E136)</f>
        <v>0</v>
      </c>
      <c r="F126" s="135">
        <f>SUM(F127:F136)</f>
        <v>6820.58</v>
      </c>
      <c r="G126" s="135">
        <f>SUM(G127:G130)</f>
        <v>0</v>
      </c>
      <c r="H126" s="140">
        <f>SUM(H127:H130)</f>
        <v>6820.58</v>
      </c>
      <c r="I126" s="49">
        <f>H126/D126*100</f>
        <v>19.00889049914997</v>
      </c>
    </row>
    <row r="127" spans="1:9" s="50" customFormat="1" ht="12.75" customHeight="1" x14ac:dyDescent="0.25">
      <c r="A127" s="160" t="s">
        <v>225</v>
      </c>
      <c r="B127" s="161"/>
      <c r="C127" s="156" t="s">
        <v>226</v>
      </c>
      <c r="D127" s="66">
        <v>35881</v>
      </c>
      <c r="E127" s="279">
        <v>0</v>
      </c>
      <c r="F127" s="279">
        <v>6820.58</v>
      </c>
      <c r="G127" s="279">
        <v>0</v>
      </c>
      <c r="H127" s="143">
        <f t="shared" ref="H127:H132" si="28">SUM(E127:G127)</f>
        <v>6820.58</v>
      </c>
      <c r="I127" s="49">
        <f>IFERROR(H127/D127*100,"0")</f>
        <v>19.00889049914997</v>
      </c>
    </row>
    <row r="128" spans="1:9" s="50" customFormat="1" x14ac:dyDescent="0.25">
      <c r="A128" s="160" t="s">
        <v>227</v>
      </c>
      <c r="B128" s="161"/>
      <c r="C128" s="156" t="s">
        <v>228</v>
      </c>
      <c r="D128" s="66">
        <v>0</v>
      </c>
      <c r="E128" s="108">
        <v>0</v>
      </c>
      <c r="F128" s="279">
        <v>0</v>
      </c>
      <c r="G128" s="279">
        <v>0</v>
      </c>
      <c r="H128" s="143">
        <f t="shared" si="28"/>
        <v>0</v>
      </c>
      <c r="I128" s="49" t="str">
        <f>IFERROR(H128/D128*100,"0")</f>
        <v>0</v>
      </c>
    </row>
    <row r="129" spans="1:9" s="50" customFormat="1" ht="12.75" customHeight="1" x14ac:dyDescent="0.25">
      <c r="A129" s="160" t="s">
        <v>229</v>
      </c>
      <c r="B129" s="161"/>
      <c r="C129" s="156" t="s">
        <v>230</v>
      </c>
      <c r="D129" s="66">
        <v>0</v>
      </c>
      <c r="E129" s="108">
        <v>0</v>
      </c>
      <c r="F129" s="279">
        <v>0</v>
      </c>
      <c r="G129" s="279">
        <v>0</v>
      </c>
      <c r="H129" s="143">
        <f t="shared" si="28"/>
        <v>0</v>
      </c>
      <c r="I129" s="49" t="str">
        <f>IFERROR(H129/D129*100,"0")</f>
        <v>0</v>
      </c>
    </row>
    <row r="130" spans="1:9" s="50" customFormat="1" ht="12.75" customHeight="1" x14ac:dyDescent="0.25">
      <c r="A130" s="160" t="s">
        <v>231</v>
      </c>
      <c r="B130" s="161"/>
      <c r="C130" s="154" t="s">
        <v>232</v>
      </c>
      <c r="D130" s="66">
        <v>0</v>
      </c>
      <c r="E130" s="108">
        <v>0</v>
      </c>
      <c r="F130" s="279">
        <v>0</v>
      </c>
      <c r="G130" s="279">
        <v>0</v>
      </c>
      <c r="H130" s="143">
        <f t="shared" si="28"/>
        <v>0</v>
      </c>
      <c r="I130" s="49" t="str">
        <f>IFERROR(H130/D130*100,"0")</f>
        <v>0</v>
      </c>
    </row>
    <row r="131" spans="1:9" s="50" customFormat="1" ht="12.75" customHeight="1" x14ac:dyDescent="0.25">
      <c r="A131" s="160" t="s">
        <v>233</v>
      </c>
      <c r="B131" s="161"/>
      <c r="C131" s="154" t="s">
        <v>234</v>
      </c>
      <c r="D131" s="66">
        <v>0</v>
      </c>
      <c r="E131" s="108">
        <v>0</v>
      </c>
      <c r="F131" s="279">
        <v>0</v>
      </c>
      <c r="G131" s="279">
        <v>0</v>
      </c>
      <c r="H131" s="143">
        <f t="shared" si="28"/>
        <v>0</v>
      </c>
      <c r="I131" s="49"/>
    </row>
    <row r="132" spans="1:9" s="50" customFormat="1" ht="12.75" customHeight="1" x14ac:dyDescent="0.25">
      <c r="A132" s="160" t="s">
        <v>235</v>
      </c>
      <c r="B132" s="161"/>
      <c r="C132" s="154" t="s">
        <v>236</v>
      </c>
      <c r="D132" s="66">
        <v>0</v>
      </c>
      <c r="E132" s="108">
        <v>0</v>
      </c>
      <c r="F132" s="279">
        <v>0</v>
      </c>
      <c r="G132" s="279">
        <v>0</v>
      </c>
      <c r="H132" s="143">
        <f t="shared" si="28"/>
        <v>0</v>
      </c>
      <c r="I132" s="49"/>
    </row>
    <row r="133" spans="1:9" s="50" customFormat="1" ht="12.75" customHeight="1" x14ac:dyDescent="0.25">
      <c r="A133" s="150" t="s">
        <v>237</v>
      </c>
      <c r="B133" s="151"/>
      <c r="C133" s="152" t="s">
        <v>238</v>
      </c>
      <c r="D133" s="57">
        <v>0</v>
      </c>
      <c r="E133" s="147">
        <f t="shared" ref="E133:F133" si="29">E134</f>
        <v>0</v>
      </c>
      <c r="F133" s="135">
        <f t="shared" si="29"/>
        <v>0</v>
      </c>
      <c r="G133" s="279">
        <v>0</v>
      </c>
      <c r="H133" s="140">
        <f>H134</f>
        <v>0</v>
      </c>
      <c r="I133" s="49" t="str">
        <f>IFERROR(H133/D133*100,"0")</f>
        <v>0</v>
      </c>
    </row>
    <row r="134" spans="1:9" s="50" customFormat="1" x14ac:dyDescent="0.25">
      <c r="A134" s="160" t="s">
        <v>239</v>
      </c>
      <c r="B134" s="161"/>
      <c r="C134" s="156" t="s">
        <v>240</v>
      </c>
      <c r="D134" s="66">
        <v>0</v>
      </c>
      <c r="E134" s="117">
        <v>0</v>
      </c>
      <c r="F134" s="279">
        <v>0</v>
      </c>
      <c r="G134" s="279">
        <v>0</v>
      </c>
      <c r="H134" s="143">
        <f>SUM(E134:G134)</f>
        <v>0</v>
      </c>
      <c r="I134" s="49" t="str">
        <f>IFERROR(H134/D134*100,"0")</f>
        <v>0</v>
      </c>
    </row>
    <row r="135" spans="1:9" s="50" customFormat="1" ht="25.5" x14ac:dyDescent="0.25">
      <c r="A135" s="160" t="s">
        <v>241</v>
      </c>
      <c r="B135" s="161"/>
      <c r="C135" s="156" t="s">
        <v>242</v>
      </c>
      <c r="D135" s="66">
        <v>0</v>
      </c>
      <c r="E135" s="117">
        <v>0</v>
      </c>
      <c r="F135" s="279">
        <v>0</v>
      </c>
      <c r="G135" s="279">
        <v>0</v>
      </c>
      <c r="H135" s="143">
        <f>SUM(E135:G135)</f>
        <v>0</v>
      </c>
      <c r="I135" s="49" t="str">
        <f>IFERROR(H135/D135*100,"0")</f>
        <v>0</v>
      </c>
    </row>
    <row r="136" spans="1:9" s="50" customFormat="1" x14ac:dyDescent="0.25">
      <c r="A136" s="160" t="s">
        <v>243</v>
      </c>
      <c r="B136" s="161"/>
      <c r="C136" s="156" t="s">
        <v>244</v>
      </c>
      <c r="D136" s="66"/>
      <c r="E136" s="117">
        <v>0</v>
      </c>
      <c r="F136" s="279">
        <v>0</v>
      </c>
      <c r="G136" s="279">
        <v>0</v>
      </c>
      <c r="H136" s="143">
        <f>SUM(E136:G136)</f>
        <v>0</v>
      </c>
      <c r="I136" s="49" t="str">
        <f>IFERROR(H136/D136*100,"0")</f>
        <v>0</v>
      </c>
    </row>
    <row r="137" spans="1:9" s="50" customFormat="1" ht="25.5" x14ac:dyDescent="0.25">
      <c r="A137" s="160" t="s">
        <v>245</v>
      </c>
      <c r="B137" s="161"/>
      <c r="C137" s="156" t="s">
        <v>246</v>
      </c>
      <c r="D137" s="66"/>
      <c r="E137" s="117"/>
      <c r="F137" s="279">
        <v>0</v>
      </c>
      <c r="G137" s="279">
        <v>0</v>
      </c>
      <c r="H137" s="143"/>
      <c r="I137" s="49"/>
    </row>
    <row r="138" spans="1:9" s="50" customFormat="1" ht="15" x14ac:dyDescent="0.25">
      <c r="A138" s="150" t="s">
        <v>247</v>
      </c>
      <c r="B138" s="151"/>
      <c r="C138" s="152" t="s">
        <v>248</v>
      </c>
      <c r="D138" s="283">
        <f>SUM(D139:D145)</f>
        <v>100000</v>
      </c>
      <c r="E138" s="134">
        <f t="shared" ref="E138:H138" si="30">SUM(E139:E145)</f>
        <v>0</v>
      </c>
      <c r="F138" s="135">
        <f t="shared" si="30"/>
        <v>0</v>
      </c>
      <c r="G138" s="136">
        <f t="shared" si="30"/>
        <v>0</v>
      </c>
      <c r="H138" s="134">
        <f t="shared" si="30"/>
        <v>0</v>
      </c>
      <c r="I138" s="131">
        <f t="shared" ref="I138:I145" si="31">IFERROR(H138/D138*100,"0")</f>
        <v>0</v>
      </c>
    </row>
    <row r="139" spans="1:9" s="50" customFormat="1" x14ac:dyDescent="0.25">
      <c r="A139" s="160" t="s">
        <v>249</v>
      </c>
      <c r="B139" s="161"/>
      <c r="C139" s="156" t="s">
        <v>250</v>
      </c>
      <c r="D139" s="66">
        <v>100000</v>
      </c>
      <c r="E139" s="108">
        <v>0</v>
      </c>
      <c r="F139" s="279">
        <v>0</v>
      </c>
      <c r="G139" s="279">
        <v>0</v>
      </c>
      <c r="H139" s="143">
        <f t="shared" ref="H139:H145" si="32">SUM(E139:G139)</f>
        <v>0</v>
      </c>
      <c r="I139" s="49">
        <f t="shared" si="31"/>
        <v>0</v>
      </c>
    </row>
    <row r="140" spans="1:9" s="50" customFormat="1" x14ac:dyDescent="0.25">
      <c r="A140" s="160" t="s">
        <v>251</v>
      </c>
      <c r="B140" s="161"/>
      <c r="C140" s="156" t="s">
        <v>252</v>
      </c>
      <c r="D140" s="66">
        <v>0</v>
      </c>
      <c r="E140" s="108">
        <v>0</v>
      </c>
      <c r="F140" s="279">
        <v>0</v>
      </c>
      <c r="G140" s="279">
        <v>0</v>
      </c>
      <c r="H140" s="143">
        <f t="shared" si="32"/>
        <v>0</v>
      </c>
      <c r="I140" s="49" t="str">
        <f t="shared" si="31"/>
        <v>0</v>
      </c>
    </row>
    <row r="141" spans="1:9" s="50" customFormat="1" x14ac:dyDescent="0.25">
      <c r="A141" s="160" t="s">
        <v>253</v>
      </c>
      <c r="B141" s="161"/>
      <c r="C141" s="156" t="s">
        <v>254</v>
      </c>
      <c r="D141" s="66">
        <v>0</v>
      </c>
      <c r="E141" s="108">
        <v>0</v>
      </c>
      <c r="F141" s="279">
        <v>0</v>
      </c>
      <c r="G141" s="279">
        <v>0</v>
      </c>
      <c r="H141" s="143">
        <f t="shared" si="32"/>
        <v>0</v>
      </c>
      <c r="I141" s="49" t="str">
        <f t="shared" si="31"/>
        <v>0</v>
      </c>
    </row>
    <row r="142" spans="1:9" s="50" customFormat="1" x14ac:dyDescent="0.25">
      <c r="A142" s="160" t="s">
        <v>255</v>
      </c>
      <c r="B142" s="161"/>
      <c r="C142" s="156" t="s">
        <v>256</v>
      </c>
      <c r="D142" s="66">
        <v>0</v>
      </c>
      <c r="E142" s="108">
        <v>0</v>
      </c>
      <c r="F142" s="279">
        <v>0</v>
      </c>
      <c r="G142" s="279">
        <v>0</v>
      </c>
      <c r="H142" s="143">
        <f t="shared" si="32"/>
        <v>0</v>
      </c>
      <c r="I142" s="49" t="str">
        <f t="shared" si="31"/>
        <v>0</v>
      </c>
    </row>
    <row r="143" spans="1:9" s="50" customFormat="1" x14ac:dyDescent="0.25">
      <c r="A143" s="160" t="s">
        <v>257</v>
      </c>
      <c r="B143" s="161"/>
      <c r="C143" s="156" t="s">
        <v>258</v>
      </c>
      <c r="D143" s="66">
        <v>0</v>
      </c>
      <c r="E143" s="108">
        <v>0</v>
      </c>
      <c r="F143" s="279">
        <v>0</v>
      </c>
      <c r="G143" s="279">
        <v>0</v>
      </c>
      <c r="H143" s="143">
        <f t="shared" si="32"/>
        <v>0</v>
      </c>
      <c r="I143" s="49" t="str">
        <f t="shared" si="31"/>
        <v>0</v>
      </c>
    </row>
    <row r="144" spans="1:9" s="50" customFormat="1" x14ac:dyDescent="0.25">
      <c r="A144" s="160" t="s">
        <v>259</v>
      </c>
      <c r="B144" s="161"/>
      <c r="C144" s="156" t="s">
        <v>260</v>
      </c>
      <c r="D144" s="66">
        <v>0</v>
      </c>
      <c r="E144" s="108">
        <v>0</v>
      </c>
      <c r="F144" s="279">
        <v>0</v>
      </c>
      <c r="G144" s="279">
        <v>0</v>
      </c>
      <c r="H144" s="143">
        <f t="shared" si="32"/>
        <v>0</v>
      </c>
      <c r="I144" s="49" t="str">
        <f t="shared" si="31"/>
        <v>0</v>
      </c>
    </row>
    <row r="145" spans="1:10" s="50" customFormat="1" x14ac:dyDescent="0.25">
      <c r="A145" s="160" t="s">
        <v>261</v>
      </c>
      <c r="B145" s="161"/>
      <c r="C145" s="156" t="s">
        <v>262</v>
      </c>
      <c r="D145" s="66">
        <v>0</v>
      </c>
      <c r="E145" s="108">
        <v>0</v>
      </c>
      <c r="F145" s="279">
        <v>0</v>
      </c>
      <c r="G145" s="279">
        <v>0</v>
      </c>
      <c r="H145" s="143">
        <f t="shared" si="32"/>
        <v>0</v>
      </c>
      <c r="I145" s="49" t="str">
        <f t="shared" si="31"/>
        <v>0</v>
      </c>
    </row>
    <row r="146" spans="1:10" s="50" customFormat="1" hidden="1" x14ac:dyDescent="0.25">
      <c r="A146" s="163" t="s">
        <v>263</v>
      </c>
      <c r="B146" s="161"/>
      <c r="C146" s="156"/>
      <c r="D146" s="66"/>
      <c r="E146" s="117"/>
      <c r="F146" s="272"/>
      <c r="G146" s="279">
        <v>0</v>
      </c>
      <c r="H146" s="143"/>
      <c r="I146" s="49"/>
    </row>
    <row r="147" spans="1:10" s="50" customFormat="1" hidden="1" x14ac:dyDescent="0.25">
      <c r="A147" s="163" t="s">
        <v>264</v>
      </c>
      <c r="B147" s="161"/>
      <c r="C147" s="156"/>
      <c r="D147" s="66"/>
      <c r="E147" s="117"/>
      <c r="F147" s="272"/>
      <c r="G147" s="279">
        <v>0</v>
      </c>
      <c r="H147" s="143"/>
      <c r="I147" s="49"/>
    </row>
    <row r="148" spans="1:10" s="50" customFormat="1" ht="12.75" customHeight="1" x14ac:dyDescent="0.25">
      <c r="A148" s="42" t="s">
        <v>265</v>
      </c>
      <c r="B148" s="132"/>
      <c r="C148" s="133" t="s">
        <v>266</v>
      </c>
      <c r="D148" s="164">
        <f>SUM(D149:D153)</f>
        <v>36000</v>
      </c>
      <c r="E148" s="134">
        <f>SUM(E149:E153)</f>
        <v>0</v>
      </c>
      <c r="F148" s="134">
        <f>SUM(F149:F153)</f>
        <v>0</v>
      </c>
      <c r="G148" s="134">
        <f>SUM(G149:G153)</f>
        <v>0</v>
      </c>
      <c r="H148" s="140">
        <f>SUM(H149:H153)</f>
        <v>0</v>
      </c>
      <c r="I148" s="49">
        <f>H148/D148*100</f>
        <v>0</v>
      </c>
    </row>
    <row r="149" spans="1:10" s="50" customFormat="1" ht="12.75" customHeight="1" x14ac:dyDescent="0.25">
      <c r="A149" s="160" t="s">
        <v>267</v>
      </c>
      <c r="B149" s="161"/>
      <c r="C149" s="166" t="s">
        <v>268</v>
      </c>
      <c r="D149" s="66">
        <v>18000</v>
      </c>
      <c r="E149" s="279">
        <v>0</v>
      </c>
      <c r="F149" s="279">
        <v>0</v>
      </c>
      <c r="G149" s="279">
        <v>0</v>
      </c>
      <c r="H149" s="143">
        <f>SUM(E149:G149)</f>
        <v>0</v>
      </c>
      <c r="I149" s="49">
        <f>H149/D149*100</f>
        <v>0</v>
      </c>
    </row>
    <row r="150" spans="1:10" s="50" customFormat="1" ht="12.75" customHeight="1" x14ac:dyDescent="0.25">
      <c r="A150" s="160" t="s">
        <v>269</v>
      </c>
      <c r="B150" s="161"/>
      <c r="C150" s="166" t="s">
        <v>270</v>
      </c>
      <c r="D150" s="66">
        <v>18000</v>
      </c>
      <c r="E150" s="108">
        <v>0</v>
      </c>
      <c r="F150" s="279">
        <v>0</v>
      </c>
      <c r="G150" s="279">
        <v>0</v>
      </c>
      <c r="H150" s="143">
        <f>SUM(E150:G150)</f>
        <v>0</v>
      </c>
      <c r="I150" s="49">
        <f>IFERROR(H150/D150*100,"0")</f>
        <v>0</v>
      </c>
    </row>
    <row r="151" spans="1:10" s="50" customFormat="1" ht="12.75" customHeight="1" x14ac:dyDescent="0.25">
      <c r="A151" s="160" t="s">
        <v>271</v>
      </c>
      <c r="B151" s="162"/>
      <c r="C151" s="165" t="s">
        <v>272</v>
      </c>
      <c r="D151" s="66">
        <v>0</v>
      </c>
      <c r="E151" s="108">
        <v>0</v>
      </c>
      <c r="F151" s="279">
        <v>0</v>
      </c>
      <c r="G151" s="279">
        <v>0</v>
      </c>
      <c r="H151" s="143">
        <f>SUM(E151:G151)</f>
        <v>0</v>
      </c>
      <c r="I151" s="49" t="str">
        <f>IFERROR(H151/D151*100,"0")</f>
        <v>0</v>
      </c>
    </row>
    <row r="152" spans="1:10" s="50" customFormat="1" ht="12.75" customHeight="1" x14ac:dyDescent="0.25">
      <c r="A152" s="160" t="s">
        <v>273</v>
      </c>
      <c r="B152" s="162"/>
      <c r="C152" s="165" t="s">
        <v>274</v>
      </c>
      <c r="D152" s="66">
        <v>0</v>
      </c>
      <c r="E152" s="108">
        <v>0</v>
      </c>
      <c r="F152" s="279">
        <v>0</v>
      </c>
      <c r="G152" s="279">
        <v>0</v>
      </c>
      <c r="H152" s="143">
        <f>SUM(E152:G152)</f>
        <v>0</v>
      </c>
      <c r="I152" s="49" t="str">
        <f>IFERROR(H152/D152*100,"0")</f>
        <v>0</v>
      </c>
    </row>
    <row r="153" spans="1:10" s="50" customFormat="1" ht="12.75" customHeight="1" x14ac:dyDescent="0.25">
      <c r="A153" s="160" t="s">
        <v>275</v>
      </c>
      <c r="B153" s="161"/>
      <c r="C153" s="166" t="s">
        <v>276</v>
      </c>
      <c r="D153" s="66">
        <v>0</v>
      </c>
      <c r="E153" s="108">
        <v>0</v>
      </c>
      <c r="F153" s="279">
        <v>0</v>
      </c>
      <c r="G153" s="279">
        <v>0</v>
      </c>
      <c r="H153" s="143">
        <f>SUM(E153:G153)</f>
        <v>0</v>
      </c>
      <c r="I153" s="49" t="str">
        <f>IFERROR(H153/D153*100,"0")</f>
        <v>0</v>
      </c>
    </row>
    <row r="154" spans="1:10" s="50" customFormat="1" ht="2.1" customHeight="1" x14ac:dyDescent="0.25">
      <c r="A154" s="138"/>
      <c r="B154" s="141"/>
      <c r="C154" s="167"/>
      <c r="D154" s="66"/>
      <c r="E154" s="168"/>
      <c r="F154" s="147"/>
      <c r="G154" s="279">
        <v>0</v>
      </c>
      <c r="H154" s="140"/>
      <c r="I154" s="169"/>
    </row>
    <row r="155" spans="1:10" s="50" customFormat="1" ht="28.5" customHeight="1" x14ac:dyDescent="0.25">
      <c r="A155" s="42" t="s">
        <v>277</v>
      </c>
      <c r="B155" s="170" t="s">
        <v>278</v>
      </c>
      <c r="C155" s="171"/>
      <c r="D155" s="107">
        <v>0</v>
      </c>
      <c r="E155" s="172">
        <f>SUM(E156:E159)</f>
        <v>0</v>
      </c>
      <c r="F155" s="71">
        <f>SUM(F156:F159)</f>
        <v>0</v>
      </c>
      <c r="G155" s="71">
        <f>SUM(G156:G159)</f>
        <v>0</v>
      </c>
      <c r="H155" s="140">
        <f>SUM(H156:H159)</f>
        <v>0</v>
      </c>
      <c r="I155" s="173" t="str">
        <f>IFERROR(H155/D155*100,"0")</f>
        <v>0</v>
      </c>
    </row>
    <row r="156" spans="1:10" ht="12.75" customHeight="1" x14ac:dyDescent="0.2">
      <c r="A156" s="174" t="s">
        <v>279</v>
      </c>
      <c r="B156" s="175"/>
      <c r="C156" s="176" t="s">
        <v>280</v>
      </c>
      <c r="D156" s="177">
        <v>0</v>
      </c>
      <c r="E156" s="279">
        <v>0</v>
      </c>
      <c r="F156" s="279">
        <v>0</v>
      </c>
      <c r="G156" s="279">
        <v>0</v>
      </c>
      <c r="H156" s="143">
        <f>SUM(E156:G156)</f>
        <v>0</v>
      </c>
      <c r="I156" s="173" t="str">
        <f>IFERROR(H156/D156*100,"0")</f>
        <v>0</v>
      </c>
      <c r="J156" s="5"/>
    </row>
    <row r="157" spans="1:10" ht="12.75" customHeight="1" x14ac:dyDescent="0.2">
      <c r="A157" s="174" t="s">
        <v>281</v>
      </c>
      <c r="B157" s="175"/>
      <c r="C157" s="176" t="s">
        <v>282</v>
      </c>
      <c r="D157" s="177">
        <v>0</v>
      </c>
      <c r="E157" s="117">
        <v>0</v>
      </c>
      <c r="F157" s="112">
        <v>0</v>
      </c>
      <c r="G157" s="279">
        <v>0</v>
      </c>
      <c r="H157" s="143">
        <f>SUM(E157:G157)</f>
        <v>0</v>
      </c>
      <c r="I157" s="173" t="str">
        <f>IFERROR(H157/D157*100,"0")</f>
        <v>0</v>
      </c>
      <c r="J157" s="5"/>
    </row>
    <row r="158" spans="1:10" ht="12.75" customHeight="1" x14ac:dyDescent="0.2">
      <c r="A158" s="174" t="s">
        <v>283</v>
      </c>
      <c r="B158" s="132"/>
      <c r="C158" s="176" t="s">
        <v>284</v>
      </c>
      <c r="D158" s="177">
        <v>0</v>
      </c>
      <c r="E158" s="117">
        <v>0</v>
      </c>
      <c r="F158" s="112">
        <v>0</v>
      </c>
      <c r="G158" s="279">
        <v>0</v>
      </c>
      <c r="H158" s="143">
        <f>SUM(E158:G158)</f>
        <v>0</v>
      </c>
      <c r="I158" s="173" t="str">
        <f>IFERROR(H158/D158*100,"0")</f>
        <v>0</v>
      </c>
      <c r="J158" s="5"/>
    </row>
    <row r="159" spans="1:10" ht="12.75" customHeight="1" x14ac:dyDescent="0.2">
      <c r="A159" s="174" t="s">
        <v>285</v>
      </c>
      <c r="B159" s="132"/>
      <c r="C159" s="176" t="s">
        <v>286</v>
      </c>
      <c r="D159" s="177">
        <v>0</v>
      </c>
      <c r="E159" s="117">
        <v>0</v>
      </c>
      <c r="F159" s="112">
        <v>0</v>
      </c>
      <c r="G159" s="279">
        <v>0</v>
      </c>
      <c r="H159" s="143">
        <f>SUM(E159:G159)</f>
        <v>0</v>
      </c>
      <c r="I159" s="173" t="str">
        <f>IFERROR(H159/D159*100,"0")</f>
        <v>0</v>
      </c>
      <c r="J159" s="5"/>
    </row>
    <row r="160" spans="1:10" x14ac:dyDescent="0.2">
      <c r="A160" s="178"/>
      <c r="B160" s="133"/>
      <c r="C160" s="133"/>
      <c r="D160" s="179"/>
      <c r="E160" s="179"/>
      <c r="F160" s="180"/>
      <c r="G160" s="180"/>
      <c r="H160" s="181"/>
      <c r="I160" s="182"/>
      <c r="J160" s="5"/>
    </row>
    <row r="161" spans="1:10" s="50" customFormat="1" ht="24.95" customHeight="1" x14ac:dyDescent="0.25">
      <c r="A161" s="184">
        <v>7</v>
      </c>
      <c r="B161" s="185" t="s">
        <v>287</v>
      </c>
      <c r="C161" s="186"/>
      <c r="D161" s="136">
        <f>D43-D55</f>
        <v>0</v>
      </c>
      <c r="E161" s="147">
        <f>E43-E55</f>
        <v>0</v>
      </c>
      <c r="F161" s="135">
        <f>F43-F55</f>
        <v>0</v>
      </c>
      <c r="G161" s="136">
        <f t="shared" ref="G161" si="33">G43-G55</f>
        <v>0</v>
      </c>
      <c r="H161" s="147">
        <f>H43-H55</f>
        <v>0</v>
      </c>
      <c r="I161" s="131"/>
      <c r="J161" s="50">
        <f>945.58/2</f>
        <v>472.79</v>
      </c>
    </row>
    <row r="162" spans="1:10" ht="23.65" customHeight="1" x14ac:dyDescent="0.2">
      <c r="A162" s="187"/>
      <c r="B162" s="188"/>
      <c r="C162" s="188"/>
      <c r="D162" s="189"/>
      <c r="E162" s="189"/>
      <c r="F162" s="189"/>
      <c r="G162" s="190"/>
      <c r="H162" s="190"/>
      <c r="I162" s="191"/>
      <c r="J162" s="191"/>
    </row>
    <row r="163" spans="1:10" s="50" customFormat="1" ht="16.5" customHeight="1" x14ac:dyDescent="0.2">
      <c r="A163" s="192" t="s">
        <v>288</v>
      </c>
      <c r="B163" s="90"/>
      <c r="C163" s="90"/>
      <c r="D163" s="92"/>
      <c r="E163" s="92"/>
      <c r="F163" s="92"/>
      <c r="G163" s="95"/>
      <c r="H163" s="95"/>
      <c r="I163" s="193"/>
      <c r="J163" s="193"/>
    </row>
    <row r="164" spans="1:10" ht="11.25" customHeight="1" x14ac:dyDescent="0.2">
      <c r="A164" s="187"/>
      <c r="B164" s="7"/>
      <c r="C164" s="7"/>
      <c r="D164" s="97"/>
      <c r="E164" s="97"/>
      <c r="F164" s="97"/>
    </row>
    <row r="165" spans="1:10" ht="27" customHeight="1" x14ac:dyDescent="0.2">
      <c r="A165" s="187"/>
      <c r="B165" s="7"/>
      <c r="C165" s="7"/>
      <c r="D165" s="102" t="s">
        <v>67</v>
      </c>
      <c r="E165" s="37" t="s">
        <v>12</v>
      </c>
      <c r="F165" s="38" t="s">
        <v>13</v>
      </c>
      <c r="G165" s="37" t="s">
        <v>14</v>
      </c>
      <c r="H165" s="194" t="s">
        <v>15</v>
      </c>
      <c r="I165" s="103" t="s">
        <v>16</v>
      </c>
      <c r="J165" s="195"/>
    </row>
    <row r="166" spans="1:10" ht="3" customHeight="1" x14ac:dyDescent="0.2">
      <c r="A166" s="187"/>
      <c r="B166" s="7"/>
      <c r="C166" s="7"/>
      <c r="D166" s="196"/>
      <c r="E166" s="3"/>
      <c r="F166" s="98"/>
      <c r="G166" s="2"/>
      <c r="H166" s="2"/>
      <c r="I166" s="197"/>
      <c r="J166" s="99"/>
    </row>
    <row r="167" spans="1:10" x14ac:dyDescent="0.2">
      <c r="A167" s="42">
        <v>8</v>
      </c>
      <c r="B167" s="198" t="s">
        <v>289</v>
      </c>
      <c r="C167" s="199"/>
      <c r="D167" s="200">
        <f>SUM(D168:D174)</f>
        <v>0</v>
      </c>
      <c r="E167" s="201">
        <f>SUM(E168:E173)</f>
        <v>0</v>
      </c>
      <c r="F167" s="201">
        <f>SUM(F168:F173)</f>
        <v>0</v>
      </c>
      <c r="G167" s="201">
        <f>SUM(G169:G174)</f>
        <v>0</v>
      </c>
      <c r="H167" s="202">
        <f>SUM(E167:G167)</f>
        <v>0</v>
      </c>
      <c r="I167" s="203"/>
      <c r="J167" s="204"/>
    </row>
    <row r="168" spans="1:10" ht="12.75" customHeight="1" x14ac:dyDescent="0.2">
      <c r="A168" s="205" t="s">
        <v>290</v>
      </c>
      <c r="B168" s="20"/>
      <c r="C168" s="206" t="s">
        <v>291</v>
      </c>
      <c r="D168" s="177">
        <v>0</v>
      </c>
      <c r="E168" s="168">
        <v>0</v>
      </c>
      <c r="F168" s="112">
        <v>0</v>
      </c>
      <c r="G168" s="112">
        <v>0</v>
      </c>
      <c r="H168" s="207">
        <f t="shared" ref="H168:H174" si="34">SUM(E168:G168)</f>
        <v>0</v>
      </c>
      <c r="I168" s="203"/>
      <c r="J168" s="204"/>
    </row>
    <row r="169" spans="1:10" ht="12.75" customHeight="1" x14ac:dyDescent="0.2">
      <c r="A169" s="205" t="s">
        <v>292</v>
      </c>
      <c r="B169" s="20"/>
      <c r="C169" s="206" t="s">
        <v>293</v>
      </c>
      <c r="D169" s="177">
        <v>0</v>
      </c>
      <c r="E169" s="168">
        <v>0</v>
      </c>
      <c r="F169" s="112">
        <v>0</v>
      </c>
      <c r="G169" s="112">
        <v>0</v>
      </c>
      <c r="H169" s="207">
        <f t="shared" si="34"/>
        <v>0</v>
      </c>
      <c r="I169" s="203"/>
      <c r="J169" s="204"/>
    </row>
    <row r="170" spans="1:10" ht="12.75" customHeight="1" x14ac:dyDescent="0.2">
      <c r="A170" s="205" t="s">
        <v>294</v>
      </c>
      <c r="B170" s="209"/>
      <c r="C170" s="210" t="s">
        <v>295</v>
      </c>
      <c r="D170" s="177">
        <v>0</v>
      </c>
      <c r="E170" s="168">
        <v>0</v>
      </c>
      <c r="F170" s="112">
        <v>0</v>
      </c>
      <c r="G170" s="112">
        <v>0</v>
      </c>
      <c r="H170" s="207">
        <f t="shared" si="34"/>
        <v>0</v>
      </c>
      <c r="I170" s="211"/>
      <c r="J170" s="212"/>
    </row>
    <row r="171" spans="1:10" ht="12.75" customHeight="1" x14ac:dyDescent="0.2">
      <c r="A171" s="205" t="s">
        <v>296</v>
      </c>
      <c r="B171" s="20"/>
      <c r="C171" s="206" t="s">
        <v>297</v>
      </c>
      <c r="D171" s="177">
        <v>0</v>
      </c>
      <c r="E171" s="168">
        <v>0</v>
      </c>
      <c r="F171" s="112">
        <v>0</v>
      </c>
      <c r="G171" s="112">
        <v>0</v>
      </c>
      <c r="H171" s="207">
        <f t="shared" si="34"/>
        <v>0</v>
      </c>
      <c r="I171" s="211"/>
      <c r="J171" s="212"/>
    </row>
    <row r="172" spans="1:10" ht="12.75" customHeight="1" x14ac:dyDescent="0.2">
      <c r="A172" s="205" t="s">
        <v>298</v>
      </c>
      <c r="B172" s="20"/>
      <c r="C172" s="206" t="s">
        <v>299</v>
      </c>
      <c r="D172" s="177">
        <v>0</v>
      </c>
      <c r="E172" s="168">
        <v>0</v>
      </c>
      <c r="F172" s="112">
        <v>0</v>
      </c>
      <c r="G172" s="112">
        <v>0</v>
      </c>
      <c r="H172" s="207">
        <f t="shared" si="34"/>
        <v>0</v>
      </c>
      <c r="I172" s="211"/>
      <c r="J172" s="212"/>
    </row>
    <row r="173" spans="1:10" ht="12.75" customHeight="1" x14ac:dyDescent="0.2">
      <c r="A173" s="205" t="s">
        <v>300</v>
      </c>
      <c r="B173" s="20"/>
      <c r="C173" s="206" t="s">
        <v>311</v>
      </c>
      <c r="D173" s="177">
        <v>0</v>
      </c>
      <c r="E173" s="168">
        <v>0</v>
      </c>
      <c r="F173" s="112">
        <v>0</v>
      </c>
      <c r="G173" s="112">
        <v>0</v>
      </c>
      <c r="H173" s="207">
        <f t="shared" si="34"/>
        <v>0</v>
      </c>
      <c r="I173" s="211"/>
      <c r="J173" s="212"/>
    </row>
    <row r="174" spans="1:10" ht="12.75" customHeight="1" x14ac:dyDescent="0.2">
      <c r="A174" s="205" t="s">
        <v>302</v>
      </c>
      <c r="B174" s="20"/>
      <c r="C174" s="206" t="s">
        <v>386</v>
      </c>
      <c r="D174" s="177">
        <v>0</v>
      </c>
      <c r="E174" s="168">
        <v>0</v>
      </c>
      <c r="F174" s="112">
        <v>0</v>
      </c>
      <c r="G174" s="112">
        <v>0</v>
      </c>
      <c r="H174" s="207">
        <f t="shared" si="34"/>
        <v>0</v>
      </c>
      <c r="I174" s="211"/>
      <c r="J174" s="212"/>
    </row>
    <row r="175" spans="1:10" ht="20.100000000000001" customHeight="1" x14ac:dyDescent="0.2">
      <c r="A175" s="187"/>
      <c r="B175" s="7"/>
      <c r="C175" s="7"/>
      <c r="D175" s="97"/>
      <c r="E175" s="97"/>
      <c r="F175" s="97"/>
      <c r="I175" s="214"/>
      <c r="J175" s="214"/>
    </row>
    <row r="176" spans="1:10" ht="27.95" customHeight="1" x14ac:dyDescent="0.2">
      <c r="A176" s="42">
        <v>9</v>
      </c>
      <c r="B176" s="215" t="s">
        <v>304</v>
      </c>
      <c r="C176" s="216"/>
      <c r="D176" s="217">
        <f>SUM(D177:D183)</f>
        <v>0</v>
      </c>
      <c r="E176" s="201">
        <f>SUM(E177:E183)</f>
        <v>0</v>
      </c>
      <c r="F176" s="201">
        <f>SUM(F177:F183)</f>
        <v>0</v>
      </c>
      <c r="G176" s="201">
        <f>SUM(G177:G183)</f>
        <v>0</v>
      </c>
      <c r="H176" s="202"/>
      <c r="I176" s="218"/>
      <c r="J176" s="219"/>
    </row>
    <row r="177" spans="1:10" s="221" customFormat="1" x14ac:dyDescent="0.2">
      <c r="A177" s="205" t="s">
        <v>305</v>
      </c>
      <c r="B177" s="20"/>
      <c r="C177" s="206" t="s">
        <v>291</v>
      </c>
      <c r="D177" s="177">
        <v>0</v>
      </c>
      <c r="E177" s="220">
        <v>0</v>
      </c>
      <c r="F177" s="213">
        <v>0</v>
      </c>
      <c r="G177" s="213">
        <v>0</v>
      </c>
      <c r="H177" s="202"/>
      <c r="I177" s="218"/>
      <c r="J177" s="219"/>
    </row>
    <row r="178" spans="1:10" s="221" customFormat="1" x14ac:dyDescent="0.2">
      <c r="A178" s="205" t="s">
        <v>306</v>
      </c>
      <c r="B178" s="209"/>
      <c r="C178" s="206" t="s">
        <v>293</v>
      </c>
      <c r="D178" s="177">
        <v>0</v>
      </c>
      <c r="E178" s="220">
        <v>0</v>
      </c>
      <c r="F178" s="213">
        <v>0</v>
      </c>
      <c r="G178" s="213">
        <v>0</v>
      </c>
      <c r="H178" s="202"/>
      <c r="I178" s="218"/>
      <c r="J178" s="219"/>
    </row>
    <row r="179" spans="1:10" s="221" customFormat="1" x14ac:dyDescent="0.2">
      <c r="A179" s="205" t="s">
        <v>307</v>
      </c>
      <c r="B179" s="20"/>
      <c r="C179" s="210" t="s">
        <v>295</v>
      </c>
      <c r="D179" s="177">
        <v>0</v>
      </c>
      <c r="E179" s="220">
        <v>0</v>
      </c>
      <c r="F179" s="213">
        <v>0</v>
      </c>
      <c r="G179" s="213">
        <v>0</v>
      </c>
      <c r="H179" s="202"/>
      <c r="I179" s="218"/>
      <c r="J179" s="219"/>
    </row>
    <row r="180" spans="1:10" s="221" customFormat="1" x14ac:dyDescent="0.2">
      <c r="A180" s="205" t="s">
        <v>308</v>
      </c>
      <c r="B180" s="20"/>
      <c r="C180" s="206" t="s">
        <v>297</v>
      </c>
      <c r="D180" s="177">
        <v>0</v>
      </c>
      <c r="E180" s="220">
        <v>0</v>
      </c>
      <c r="F180" s="213">
        <v>0</v>
      </c>
      <c r="G180" s="213">
        <v>0</v>
      </c>
      <c r="H180" s="202"/>
      <c r="I180" s="218"/>
      <c r="J180" s="219"/>
    </row>
    <row r="181" spans="1:10" s="221" customFormat="1" x14ac:dyDescent="0.2">
      <c r="A181" s="205" t="s">
        <v>309</v>
      </c>
      <c r="B181" s="20"/>
      <c r="C181" s="206" t="s">
        <v>299</v>
      </c>
      <c r="D181" s="177">
        <v>0</v>
      </c>
      <c r="E181" s="220">
        <v>0</v>
      </c>
      <c r="F181" s="213">
        <v>0</v>
      </c>
      <c r="G181" s="213">
        <v>0</v>
      </c>
      <c r="H181" s="202"/>
      <c r="I181" s="218"/>
      <c r="J181" s="219"/>
    </row>
    <row r="182" spans="1:10" s="221" customFormat="1" x14ac:dyDescent="0.2">
      <c r="A182" s="205" t="s">
        <v>310</v>
      </c>
      <c r="B182" s="20"/>
      <c r="C182" s="206" t="s">
        <v>311</v>
      </c>
      <c r="D182" s="177">
        <v>0</v>
      </c>
      <c r="E182" s="220">
        <v>0</v>
      </c>
      <c r="F182" s="213">
        <v>0</v>
      </c>
      <c r="G182" s="213">
        <v>0</v>
      </c>
      <c r="H182" s="202"/>
      <c r="I182" s="218"/>
      <c r="J182" s="219"/>
    </row>
    <row r="183" spans="1:10" s="221" customFormat="1" x14ac:dyDescent="0.2">
      <c r="A183" s="205" t="s">
        <v>312</v>
      </c>
      <c r="B183" s="20"/>
      <c r="C183" s="206" t="s">
        <v>323</v>
      </c>
      <c r="D183" s="177">
        <v>0</v>
      </c>
      <c r="E183" s="220">
        <v>0</v>
      </c>
      <c r="F183" s="213">
        <v>0</v>
      </c>
      <c r="G183" s="213">
        <v>0</v>
      </c>
      <c r="H183" s="202"/>
      <c r="I183" s="218"/>
      <c r="J183" s="219"/>
    </row>
    <row r="184" spans="1:10" s="50" customFormat="1" ht="20.100000000000001" customHeight="1" x14ac:dyDescent="0.2">
      <c r="A184" s="187"/>
      <c r="B184" s="122"/>
      <c r="C184" s="122"/>
      <c r="D184" s="123"/>
      <c r="E184" s="123"/>
      <c r="F184" s="123"/>
      <c r="G184" s="95"/>
      <c r="H184" s="95"/>
      <c r="I184" s="222"/>
      <c r="J184" s="222"/>
    </row>
    <row r="185" spans="1:10" x14ac:dyDescent="0.2">
      <c r="A185" s="42">
        <v>10</v>
      </c>
      <c r="B185" s="198" t="s">
        <v>313</v>
      </c>
      <c r="C185" s="199" t="s">
        <v>314</v>
      </c>
      <c r="D185" s="107">
        <f>SUM(D186:D192)</f>
        <v>0</v>
      </c>
      <c r="E185" s="147">
        <f>SUM(E186:E192)</f>
        <v>0</v>
      </c>
      <c r="F185" s="135">
        <f>SUM(F186:F192)</f>
        <v>0</v>
      </c>
      <c r="G185" s="135">
        <f>SUM(G186:G192)</f>
        <v>0</v>
      </c>
      <c r="H185" s="202">
        <f>SUM(E185:G185)</f>
        <v>0</v>
      </c>
      <c r="I185" s="103"/>
      <c r="J185" s="195"/>
    </row>
    <row r="186" spans="1:10" s="221" customFormat="1" x14ac:dyDescent="0.2">
      <c r="A186" s="223" t="s">
        <v>315</v>
      </c>
      <c r="B186" s="20"/>
      <c r="C186" s="206" t="s">
        <v>291</v>
      </c>
      <c r="D186" s="66"/>
      <c r="E186" s="21">
        <v>0</v>
      </c>
      <c r="F186" s="21">
        <v>0</v>
      </c>
      <c r="G186" s="213">
        <v>0</v>
      </c>
      <c r="H186" s="202">
        <f t="shared" ref="H186:H192" si="35">SUM(E186:G186)</f>
        <v>0</v>
      </c>
      <c r="I186" s="203"/>
      <c r="J186" s="204"/>
    </row>
    <row r="187" spans="1:10" s="221" customFormat="1" x14ac:dyDescent="0.2">
      <c r="A187" s="223" t="s">
        <v>317</v>
      </c>
      <c r="B187" s="209"/>
      <c r="C187" s="206" t="s">
        <v>293</v>
      </c>
      <c r="D187" s="66"/>
      <c r="E187" s="21">
        <v>0</v>
      </c>
      <c r="F187" s="213">
        <v>0</v>
      </c>
      <c r="G187" s="213">
        <v>0</v>
      </c>
      <c r="H187" s="202">
        <f t="shared" si="35"/>
        <v>0</v>
      </c>
      <c r="I187" s="203"/>
      <c r="J187" s="204"/>
    </row>
    <row r="188" spans="1:10" s="221" customFormat="1" x14ac:dyDescent="0.2">
      <c r="A188" s="223" t="s">
        <v>318</v>
      </c>
      <c r="B188" s="20"/>
      <c r="C188" s="210" t="s">
        <v>295</v>
      </c>
      <c r="D188" s="66"/>
      <c r="E188" s="21">
        <v>0</v>
      </c>
      <c r="F188" s="213">
        <v>0</v>
      </c>
      <c r="G188" s="213">
        <v>0</v>
      </c>
      <c r="H188" s="202">
        <f t="shared" si="35"/>
        <v>0</v>
      </c>
      <c r="I188" s="203"/>
      <c r="J188" s="204"/>
    </row>
    <row r="189" spans="1:10" s="221" customFormat="1" x14ac:dyDescent="0.2">
      <c r="A189" s="223" t="s">
        <v>319</v>
      </c>
      <c r="B189" s="20"/>
      <c r="C189" s="206" t="s">
        <v>297</v>
      </c>
      <c r="D189" s="66"/>
      <c r="E189" s="21">
        <v>0</v>
      </c>
      <c r="F189" s="213">
        <v>0</v>
      </c>
      <c r="G189" s="213">
        <v>0</v>
      </c>
      <c r="H189" s="202">
        <f t="shared" si="35"/>
        <v>0</v>
      </c>
      <c r="I189" s="203"/>
      <c r="J189" s="204"/>
    </row>
    <row r="190" spans="1:10" s="221" customFormat="1" x14ac:dyDescent="0.2">
      <c r="A190" s="223" t="s">
        <v>320</v>
      </c>
      <c r="B190" s="20"/>
      <c r="C190" s="206" t="s">
        <v>299</v>
      </c>
      <c r="D190" s="66"/>
      <c r="E190" s="201">
        <v>0</v>
      </c>
      <c r="F190" s="213">
        <v>0</v>
      </c>
      <c r="G190" s="213">
        <v>0</v>
      </c>
      <c r="H190" s="202">
        <f t="shared" si="35"/>
        <v>0</v>
      </c>
      <c r="I190" s="203"/>
      <c r="J190" s="204"/>
    </row>
    <row r="191" spans="1:10" s="221" customFormat="1" x14ac:dyDescent="0.2">
      <c r="A191" s="223" t="s">
        <v>321</v>
      </c>
      <c r="B191" s="20"/>
      <c r="C191" s="206" t="s">
        <v>311</v>
      </c>
      <c r="D191" s="66"/>
      <c r="E191" s="21">
        <v>0</v>
      </c>
      <c r="F191" s="213">
        <v>0</v>
      </c>
      <c r="G191" s="213">
        <v>0</v>
      </c>
      <c r="H191" s="202">
        <f t="shared" si="35"/>
        <v>0</v>
      </c>
      <c r="I191" s="203"/>
      <c r="J191" s="204"/>
    </row>
    <row r="192" spans="1:10" s="221" customFormat="1" x14ac:dyDescent="0.2">
      <c r="A192" s="223" t="s">
        <v>322</v>
      </c>
      <c r="B192" s="20"/>
      <c r="C192" s="206" t="s">
        <v>323</v>
      </c>
      <c r="D192" s="66">
        <v>0</v>
      </c>
      <c r="E192" s="21">
        <v>0</v>
      </c>
      <c r="F192" s="213">
        <v>0</v>
      </c>
      <c r="G192" s="213">
        <v>0</v>
      </c>
      <c r="H192" s="202">
        <f t="shared" si="35"/>
        <v>0</v>
      </c>
      <c r="I192" s="203"/>
      <c r="J192" s="204"/>
    </row>
    <row r="193" spans="1:10" ht="24" customHeight="1" x14ac:dyDescent="0.2">
      <c r="A193" s="187"/>
      <c r="D193" s="225"/>
      <c r="E193" s="225"/>
      <c r="F193" s="225"/>
    </row>
    <row r="194" spans="1:10" s="50" customFormat="1" ht="16.5" customHeight="1" x14ac:dyDescent="0.2">
      <c r="A194" s="192" t="s">
        <v>324</v>
      </c>
      <c r="B194" s="90"/>
      <c r="C194" s="90"/>
      <c r="D194" s="92"/>
      <c r="E194" s="92"/>
      <c r="F194" s="92"/>
      <c r="G194" s="95"/>
      <c r="H194" s="95"/>
      <c r="I194" s="193"/>
      <c r="J194" s="193"/>
    </row>
    <row r="195" spans="1:10" s="50" customFormat="1" ht="16.5" customHeight="1" x14ac:dyDescent="0.2">
      <c r="A195" s="192"/>
      <c r="B195" s="90"/>
      <c r="C195" s="90"/>
      <c r="D195" s="92"/>
      <c r="E195" s="92"/>
      <c r="F195" s="92"/>
      <c r="G195" s="95"/>
      <c r="H195" s="95"/>
      <c r="I195" s="193"/>
      <c r="J195" s="193"/>
    </row>
    <row r="196" spans="1:10" s="50" customFormat="1" ht="16.5" customHeight="1" x14ac:dyDescent="0.25">
      <c r="A196" s="192"/>
      <c r="B196" s="90"/>
      <c r="C196" s="90"/>
      <c r="D196" s="92"/>
      <c r="E196" s="92"/>
      <c r="F196" s="226"/>
      <c r="G196" s="95"/>
      <c r="H196" s="95"/>
      <c r="I196" s="193"/>
      <c r="J196" s="193"/>
    </row>
    <row r="197" spans="1:10" ht="27" customHeight="1" x14ac:dyDescent="0.2">
      <c r="A197" s="187"/>
      <c r="B197" s="7"/>
      <c r="C197" s="7"/>
      <c r="D197" s="102" t="s">
        <v>67</v>
      </c>
      <c r="E197" s="37" t="s">
        <v>12</v>
      </c>
      <c r="F197" s="38" t="s">
        <v>13</v>
      </c>
      <c r="G197" s="102" t="s">
        <v>14</v>
      </c>
      <c r="H197" s="37" t="s">
        <v>15</v>
      </c>
      <c r="I197" s="103" t="s">
        <v>16</v>
      </c>
    </row>
    <row r="198" spans="1:10" s="41" customFormat="1" x14ac:dyDescent="0.2">
      <c r="A198" s="227">
        <v>11</v>
      </c>
      <c r="B198" s="124" t="s">
        <v>325</v>
      </c>
      <c r="C198" s="125"/>
      <c r="D198" s="102"/>
      <c r="E198" s="37">
        <f>SUM(E199:E203)</f>
        <v>0</v>
      </c>
      <c r="F198" s="37">
        <f>SUM(F199:F203)</f>
        <v>0</v>
      </c>
      <c r="G198" s="37">
        <f>SUM(G199:G203)</f>
        <v>0</v>
      </c>
      <c r="H198" s="228"/>
      <c r="I198" s="103"/>
      <c r="J198" s="229" t="s">
        <v>326</v>
      </c>
    </row>
    <row r="199" spans="1:10" s="221" customFormat="1" ht="15" customHeight="1" x14ac:dyDescent="0.2">
      <c r="A199" s="223" t="s">
        <v>327</v>
      </c>
      <c r="B199" s="230" t="s">
        <v>328</v>
      </c>
      <c r="C199" s="231"/>
      <c r="D199" s="232">
        <v>0</v>
      </c>
      <c r="E199" s="285">
        <v>0</v>
      </c>
      <c r="F199" s="256">
        <v>0</v>
      </c>
      <c r="G199" s="233">
        <v>0</v>
      </c>
      <c r="H199" s="228"/>
      <c r="I199" s="234"/>
      <c r="J199" s="219"/>
    </row>
    <row r="200" spans="1:10" s="221" customFormat="1" ht="15" customHeight="1" x14ac:dyDescent="0.2">
      <c r="A200" s="223" t="s">
        <v>329</v>
      </c>
      <c r="B200" s="20" t="s">
        <v>330</v>
      </c>
      <c r="C200" s="206"/>
      <c r="D200" s="177">
        <v>0</v>
      </c>
      <c r="E200" s="21">
        <v>0</v>
      </c>
      <c r="F200" s="21">
        <v>0</v>
      </c>
      <c r="G200" s="21">
        <v>0</v>
      </c>
      <c r="H200" s="235"/>
      <c r="I200" s="218"/>
      <c r="J200" s="236" t="s">
        <v>331</v>
      </c>
    </row>
    <row r="201" spans="1:10" s="221" customFormat="1" ht="15" customHeight="1" x14ac:dyDescent="0.2">
      <c r="A201" s="223" t="s">
        <v>332</v>
      </c>
      <c r="B201" s="209" t="s">
        <v>333</v>
      </c>
      <c r="C201" s="210"/>
      <c r="D201" s="177">
        <v>0</v>
      </c>
      <c r="E201" s="21">
        <v>0</v>
      </c>
      <c r="F201" s="286">
        <v>0</v>
      </c>
      <c r="G201" s="21">
        <v>0</v>
      </c>
      <c r="H201" s="235"/>
      <c r="I201" s="218"/>
      <c r="J201" s="236" t="s">
        <v>334</v>
      </c>
    </row>
    <row r="202" spans="1:10" s="221" customFormat="1" ht="15" customHeight="1" x14ac:dyDescent="0.2">
      <c r="A202" s="223" t="s">
        <v>335</v>
      </c>
      <c r="B202" s="20" t="s">
        <v>336</v>
      </c>
      <c r="C202" s="206"/>
      <c r="D202" s="177">
        <v>0</v>
      </c>
      <c r="E202" s="21">
        <v>0</v>
      </c>
      <c r="F202" s="286">
        <v>0</v>
      </c>
      <c r="G202" s="21">
        <v>0</v>
      </c>
      <c r="H202" s="235"/>
      <c r="I202" s="218"/>
      <c r="J202" s="236" t="s">
        <v>334</v>
      </c>
    </row>
    <row r="203" spans="1:10" s="221" customFormat="1" ht="15" customHeight="1" x14ac:dyDescent="0.2">
      <c r="A203" s="223" t="s">
        <v>337</v>
      </c>
      <c r="B203" s="237" t="s">
        <v>338</v>
      </c>
      <c r="C203" s="188"/>
      <c r="D203" s="238">
        <v>0</v>
      </c>
      <c r="E203" s="274">
        <f>-E176</f>
        <v>0</v>
      </c>
      <c r="F203" s="274">
        <f>-F167</f>
        <v>0</v>
      </c>
      <c r="G203" s="274">
        <v>0</v>
      </c>
      <c r="H203" s="235"/>
      <c r="I203" s="240"/>
      <c r="J203" s="236" t="s">
        <v>383</v>
      </c>
    </row>
    <row r="204" spans="1:10" s="121" customFormat="1" x14ac:dyDescent="0.25">
      <c r="A204" s="227" t="s">
        <v>339</v>
      </c>
      <c r="B204" s="241" t="s">
        <v>340</v>
      </c>
      <c r="C204" s="242"/>
      <c r="D204" s="243">
        <v>0</v>
      </c>
      <c r="E204" s="244">
        <f>E205+E207</f>
        <v>0</v>
      </c>
      <c r="F204" s="245">
        <f t="shared" ref="F204:G204" si="36">SUM(F205:F207)</f>
        <v>0</v>
      </c>
      <c r="G204" s="244">
        <f t="shared" si="36"/>
        <v>0</v>
      </c>
      <c r="H204" s="246"/>
      <c r="I204" s="247"/>
      <c r="J204" s="94"/>
    </row>
    <row r="205" spans="1:10" s="121" customFormat="1" x14ac:dyDescent="0.2">
      <c r="A205" s="223" t="s">
        <v>341</v>
      </c>
      <c r="B205" s="237" t="s">
        <v>342</v>
      </c>
      <c r="C205" s="188"/>
      <c r="D205" s="238">
        <v>0</v>
      </c>
      <c r="E205" s="239">
        <v>0</v>
      </c>
      <c r="F205" s="239">
        <v>0</v>
      </c>
      <c r="G205" s="21">
        <v>0</v>
      </c>
      <c r="H205" s="235"/>
      <c r="I205" s="240"/>
      <c r="J205" s="94"/>
    </row>
    <row r="206" spans="1:10" s="121" customFormat="1" x14ac:dyDescent="0.2">
      <c r="A206" s="223" t="s">
        <v>344</v>
      </c>
      <c r="B206" s="237" t="s">
        <v>345</v>
      </c>
      <c r="C206" s="188"/>
      <c r="D206" s="238"/>
      <c r="E206" s="21">
        <f>E47</f>
        <v>0</v>
      </c>
      <c r="F206" s="239">
        <f>F47</f>
        <v>0</v>
      </c>
      <c r="G206" s="21"/>
      <c r="H206" s="235"/>
      <c r="I206" s="240"/>
      <c r="J206" s="94"/>
    </row>
    <row r="207" spans="1:10" x14ac:dyDescent="0.2">
      <c r="A207" s="223" t="s">
        <v>346</v>
      </c>
      <c r="B207" s="237" t="s">
        <v>347</v>
      </c>
      <c r="C207" s="188"/>
      <c r="D207" s="238"/>
      <c r="E207" s="274">
        <f>-E206</f>
        <v>0</v>
      </c>
      <c r="F207" s="274">
        <f>-F206</f>
        <v>0</v>
      </c>
      <c r="G207" s="21"/>
      <c r="H207" s="235"/>
      <c r="I207" s="240"/>
      <c r="J207" s="98"/>
    </row>
    <row r="208" spans="1:10" s="41" customFormat="1" x14ac:dyDescent="0.25">
      <c r="A208" s="227">
        <v>13</v>
      </c>
      <c r="B208" s="249" t="s">
        <v>348</v>
      </c>
      <c r="C208" s="250"/>
      <c r="D208" s="102"/>
      <c r="E208" s="37"/>
      <c r="F208" s="38"/>
      <c r="G208" s="37"/>
      <c r="H208" s="252"/>
      <c r="I208" s="103"/>
      <c r="J208" s="195"/>
    </row>
    <row r="209" spans="1:13" s="221" customFormat="1" ht="15" customHeight="1" x14ac:dyDescent="0.25">
      <c r="A209" s="253" t="s">
        <v>349</v>
      </c>
      <c r="B209" s="231" t="s">
        <v>350</v>
      </c>
      <c r="C209" s="231"/>
      <c r="D209" s="232">
        <v>0</v>
      </c>
      <c r="E209" s="287">
        <v>0</v>
      </c>
      <c r="F209" s="256">
        <v>0</v>
      </c>
      <c r="G209" s="256">
        <v>0</v>
      </c>
      <c r="H209" s="254"/>
      <c r="I209" s="234"/>
      <c r="J209" s="255"/>
    </row>
    <row r="210" spans="1:13" s="221" customFormat="1" ht="15" customHeight="1" x14ac:dyDescent="0.25">
      <c r="A210" s="253" t="s">
        <v>352</v>
      </c>
      <c r="B210" s="206" t="s">
        <v>353</v>
      </c>
      <c r="C210" s="206"/>
      <c r="D210" s="177">
        <v>0</v>
      </c>
      <c r="E210" s="181">
        <v>0</v>
      </c>
      <c r="F210" s="256">
        <v>0</v>
      </c>
      <c r="G210" s="256">
        <v>0</v>
      </c>
      <c r="H210" s="254"/>
      <c r="I210" s="218"/>
      <c r="J210" s="255"/>
    </row>
    <row r="211" spans="1:13" s="221" customFormat="1" ht="15" customHeight="1" x14ac:dyDescent="0.2">
      <c r="A211" s="253" t="s">
        <v>354</v>
      </c>
      <c r="B211" s="20" t="s">
        <v>355</v>
      </c>
      <c r="C211" s="206"/>
      <c r="D211" s="177">
        <v>0</v>
      </c>
      <c r="E211" s="181">
        <v>0</v>
      </c>
      <c r="F211" s="256">
        <v>0</v>
      </c>
      <c r="G211" s="256">
        <v>0</v>
      </c>
      <c r="H211" s="257"/>
      <c r="I211" s="218"/>
      <c r="J211" s="219"/>
    </row>
    <row r="212" spans="1:13" s="221" customFormat="1" ht="15" customHeight="1" x14ac:dyDescent="0.25">
      <c r="A212" s="253" t="s">
        <v>356</v>
      </c>
      <c r="B212" s="206" t="s">
        <v>357</v>
      </c>
      <c r="C212" s="210"/>
      <c r="D212" s="177">
        <v>0</v>
      </c>
      <c r="E212" s="181">
        <v>0</v>
      </c>
      <c r="F212" s="256">
        <v>0</v>
      </c>
      <c r="G212" s="256">
        <v>0</v>
      </c>
      <c r="H212" s="254"/>
      <c r="I212" s="218"/>
      <c r="J212" s="255"/>
    </row>
    <row r="213" spans="1:13" s="221" customFormat="1" ht="15" customHeight="1" x14ac:dyDescent="0.25">
      <c r="A213" s="253" t="s">
        <v>358</v>
      </c>
      <c r="B213" s="206" t="s">
        <v>359</v>
      </c>
      <c r="C213" s="206"/>
      <c r="D213" s="177">
        <v>0</v>
      </c>
      <c r="E213" s="21">
        <v>0</v>
      </c>
      <c r="F213" s="286">
        <v>0</v>
      </c>
      <c r="G213" s="256">
        <v>0</v>
      </c>
      <c r="H213" s="254"/>
      <c r="I213" s="218"/>
      <c r="J213" s="255"/>
    </row>
    <row r="214" spans="1:13" s="221" customFormat="1" ht="15" customHeight="1" x14ac:dyDescent="0.2">
      <c r="A214" s="253" t="s">
        <v>360</v>
      </c>
      <c r="B214" s="206" t="s">
        <v>384</v>
      </c>
      <c r="C214" s="206"/>
      <c r="D214" s="177">
        <v>0</v>
      </c>
      <c r="E214" s="201">
        <v>0</v>
      </c>
      <c r="F214" s="201"/>
      <c r="G214" s="201"/>
      <c r="H214" s="254"/>
      <c r="I214" s="218"/>
      <c r="J214" s="219"/>
    </row>
    <row r="215" spans="1:13" s="221" customFormat="1" ht="15" customHeight="1" x14ac:dyDescent="0.2">
      <c r="A215" s="259"/>
      <c r="B215" s="1"/>
      <c r="C215" s="1"/>
      <c r="D215" s="260"/>
      <c r="E215" s="260"/>
      <c r="F215" s="260"/>
      <c r="G215" s="261"/>
      <c r="H215" s="261"/>
      <c r="I215" s="262"/>
      <c r="J215" s="262"/>
      <c r="K215" s="5"/>
      <c r="L215" s="5"/>
      <c r="M215" s="5"/>
    </row>
    <row r="216" spans="1:13" s="221" customFormat="1" ht="15" customHeight="1" x14ac:dyDescent="0.2">
      <c r="A216" s="259" t="s">
        <v>363</v>
      </c>
      <c r="B216" s="1"/>
      <c r="C216" s="1"/>
      <c r="D216" s="260"/>
      <c r="E216" s="260"/>
      <c r="F216" s="260"/>
      <c r="G216" s="261"/>
      <c r="H216" s="261"/>
      <c r="I216" s="262"/>
      <c r="J216" s="262"/>
      <c r="K216" s="5"/>
      <c r="L216" s="5"/>
      <c r="M216" s="5"/>
    </row>
    <row r="217" spans="1:13" s="221" customFormat="1" ht="15" customHeight="1" x14ac:dyDescent="0.2">
      <c r="A217" s="259" t="s">
        <v>387</v>
      </c>
      <c r="B217" s="1"/>
      <c r="C217" s="1"/>
      <c r="D217" s="260"/>
      <c r="E217" s="260"/>
      <c r="F217" s="260"/>
      <c r="G217" s="261"/>
      <c r="H217" s="261"/>
      <c r="I217" s="262"/>
      <c r="J217" s="262"/>
      <c r="K217" s="5"/>
      <c r="L217" s="5"/>
      <c r="M217" s="5"/>
    </row>
    <row r="218" spans="1:13" x14ac:dyDescent="0.2">
      <c r="A218" s="187"/>
    </row>
    <row r="219" spans="1:13" x14ac:dyDescent="0.2">
      <c r="A219" s="266" t="s">
        <v>368</v>
      </c>
    </row>
    <row r="220" spans="1:13" x14ac:dyDescent="0.2">
      <c r="A220" s="266"/>
    </row>
    <row r="221" spans="1:13" x14ac:dyDescent="0.2">
      <c r="A221" s="266"/>
    </row>
    <row r="222" spans="1:13" x14ac:dyDescent="0.2">
      <c r="A222" s="267" t="s">
        <v>369</v>
      </c>
      <c r="D222" s="2" t="s">
        <v>370</v>
      </c>
    </row>
    <row r="223" spans="1:13" s="268" customFormat="1" x14ac:dyDescent="0.2">
      <c r="A223" s="267" t="s">
        <v>371</v>
      </c>
      <c r="B223" s="1"/>
      <c r="C223" s="1"/>
      <c r="D223" s="33" t="s">
        <v>372</v>
      </c>
      <c r="E223" s="2"/>
      <c r="F223" s="2"/>
      <c r="G223" s="3"/>
      <c r="H223" s="3"/>
      <c r="I223" s="4"/>
      <c r="J223" s="4"/>
      <c r="K223" s="5"/>
      <c r="L223" s="5"/>
      <c r="M223" s="5"/>
    </row>
    <row r="224" spans="1:13" s="268" customFormat="1" x14ac:dyDescent="0.2">
      <c r="A224" s="267" t="s">
        <v>373</v>
      </c>
      <c r="B224" s="1"/>
      <c r="C224" s="1"/>
      <c r="D224" s="33" t="s">
        <v>374</v>
      </c>
      <c r="E224" s="2"/>
      <c r="F224" s="2"/>
      <c r="G224" s="3"/>
      <c r="H224" s="3"/>
      <c r="I224" s="4"/>
      <c r="J224" s="4"/>
      <c r="K224" s="5"/>
      <c r="L224" s="5"/>
      <c r="M224" s="5"/>
    </row>
    <row r="225" spans="1:13" s="268" customFormat="1" x14ac:dyDescent="0.2">
      <c r="A225" s="187"/>
      <c r="B225" s="1"/>
      <c r="C225" s="1"/>
      <c r="D225" s="2"/>
      <c r="E225" s="2"/>
      <c r="F225" s="2"/>
      <c r="G225" s="3"/>
      <c r="H225" s="3"/>
      <c r="I225" s="4"/>
      <c r="J225" s="4"/>
      <c r="K225" s="5"/>
      <c r="L225" s="5"/>
      <c r="M225" s="5"/>
    </row>
    <row r="226" spans="1:13" s="268" customFormat="1" x14ac:dyDescent="0.2">
      <c r="A226" s="187"/>
      <c r="B226" s="1"/>
      <c r="C226" s="1"/>
      <c r="D226" s="2"/>
      <c r="E226" s="2"/>
      <c r="F226" s="2"/>
      <c r="G226" s="3"/>
      <c r="H226" s="3"/>
      <c r="I226" s="4"/>
      <c r="J226" s="4"/>
      <c r="K226" s="5"/>
      <c r="L226" s="5"/>
      <c r="M226" s="5"/>
    </row>
    <row r="227" spans="1:13" s="268" customFormat="1" x14ac:dyDescent="0.2">
      <c r="A227" s="187"/>
      <c r="B227" s="1"/>
      <c r="C227" s="1"/>
      <c r="D227" s="2"/>
      <c r="E227" s="2"/>
      <c r="F227" s="2"/>
      <c r="G227" s="3"/>
      <c r="H227" s="3"/>
      <c r="I227" s="4"/>
      <c r="J227" s="4"/>
      <c r="K227" s="5"/>
      <c r="L227" s="5"/>
      <c r="M227" s="5"/>
    </row>
    <row r="228" spans="1:13" s="268" customFormat="1" x14ac:dyDescent="0.2">
      <c r="A228" s="187"/>
      <c r="B228" s="1"/>
      <c r="C228" s="1"/>
      <c r="D228" s="2"/>
      <c r="E228" s="2"/>
      <c r="F228" s="2"/>
      <c r="G228" s="3"/>
      <c r="H228" s="3"/>
      <c r="I228" s="4"/>
      <c r="J228" s="4"/>
      <c r="K228" s="5"/>
      <c r="L228" s="5"/>
      <c r="M228" s="5"/>
    </row>
    <row r="229" spans="1:13" s="268" customFormat="1" x14ac:dyDescent="0.2">
      <c r="A229" s="187"/>
      <c r="B229" s="1"/>
      <c r="C229" s="1"/>
      <c r="D229" s="2"/>
      <c r="E229" s="2"/>
      <c r="F229" s="2"/>
      <c r="G229" s="3"/>
      <c r="H229" s="3"/>
      <c r="I229" s="4"/>
      <c r="J229" s="4"/>
      <c r="K229" s="5"/>
      <c r="L229" s="5"/>
      <c r="M229" s="5"/>
    </row>
  </sheetData>
  <mergeCells count="12">
    <mergeCell ref="B55:C55"/>
    <mergeCell ref="B155:C155"/>
    <mergeCell ref="B161:C161"/>
    <mergeCell ref="B167:C167"/>
    <mergeCell ref="B176:C176"/>
    <mergeCell ref="B185:C185"/>
    <mergeCell ref="A11:I11"/>
    <mergeCell ref="B15:C15"/>
    <mergeCell ref="B16:C16"/>
    <mergeCell ref="B42:C42"/>
    <mergeCell ref="B43:C43"/>
    <mergeCell ref="B51:C51"/>
  </mergeCells>
  <pageMargins left="0.43307086614173229" right="0.27559055118110237" top="0.31496062992125984" bottom="0.31496062992125984" header="0.31496062992125984" footer="0.43307086614173229"/>
  <pageSetup paperSize="9" scale="90" orientation="landscape" r:id="rId1"/>
  <rowBreaks count="3" manualBreakCount="3">
    <brk id="39" max="16383" man="1"/>
    <brk id="162" max="16383" man="1"/>
    <brk id="19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9D4F56ACB6F543994418F65BB4629E" ma:contentTypeVersion="17" ma:contentTypeDescription="Crie um novo documento." ma:contentTypeScope="" ma:versionID="858e27575ee6aebe3db0ba74f476421e">
  <xsd:schema xmlns:xsd="http://www.w3.org/2001/XMLSchema" xmlns:xs="http://www.w3.org/2001/XMLSchema" xmlns:p="http://schemas.microsoft.com/office/2006/metadata/properties" xmlns:ns2="f24ed2dc-aa41-43de-86ad-506e9cb839fb" xmlns:ns3="cc0fe4d2-8a50-4f4f-b09d-a25f01f187ba" targetNamespace="http://schemas.microsoft.com/office/2006/metadata/properties" ma:root="true" ma:fieldsID="e26098db207a5b26daa3c863531ae032" ns2:_="" ns3:_="">
    <xsd:import namespace="f24ed2dc-aa41-43de-86ad-506e9cb839fb"/>
    <xsd:import namespace="cc0fe4d2-8a50-4f4f-b09d-a25f01f18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ed2dc-aa41-43de-86ad-506e9cb839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404bbc12-abb7-48bd-88a5-dbf75fe7c3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fe4d2-8a50-4f4f-b09d-a25f01f18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2db9f1-ec15-492c-8358-e96e5de96624}" ma:internalName="TaxCatchAll" ma:showField="CatchAllData" ma:web="cc0fe4d2-8a50-4f4f-b09d-a25f01f187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0fe4d2-8a50-4f4f-b09d-a25f01f187ba" xsi:nil="true"/>
    <lcf76f155ced4ddcb4097134ff3c332f xmlns="f24ed2dc-aa41-43de-86ad-506e9cb839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5CE98B6-CBF5-4DFB-B5EA-8FCDBBE87BCC}"/>
</file>

<file path=customXml/itemProps2.xml><?xml version="1.0" encoding="utf-8"?>
<ds:datastoreItem xmlns:ds="http://schemas.openxmlformats.org/officeDocument/2006/customXml" ds:itemID="{BE6B8718-8C98-4832-8D8F-A92F9749411E}"/>
</file>

<file path=customXml/itemProps3.xml><?xml version="1.0" encoding="utf-8"?>
<ds:datastoreItem xmlns:ds="http://schemas.openxmlformats.org/officeDocument/2006/customXml" ds:itemID="{0FC58A4C-276F-4603-AE56-EBCBFBC199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PrevistoxReal Cons </vt:lpstr>
      <vt:lpstr>PrevistoxReal CG </vt:lpstr>
      <vt:lpstr>PrevistoxReal MRSP</vt:lpstr>
      <vt:lpstr>'PrevistoxReal CG '!Area_de_impressao</vt:lpstr>
      <vt:lpstr>'PrevistoxReal Cons '!Area_de_impressao</vt:lpstr>
      <vt:lpstr>'PrevistoxReal MRSP'!Area_de_impressao</vt:lpstr>
      <vt:lpstr>'PrevistoxReal CG '!Titulos_de_impressao</vt:lpstr>
      <vt:lpstr>'PrevistoxReal Cons '!Titulos_de_impressao</vt:lpstr>
      <vt:lpstr>'PrevistoxReal MRSP'!Titulos_de_impressao</vt:lpstr>
    </vt:vector>
  </TitlesOfParts>
  <Company>APAC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Melo</dc:creator>
  <cp:lastModifiedBy>Renata Melo</cp:lastModifiedBy>
  <cp:lastPrinted>2023-09-19T21:07:09Z</cp:lastPrinted>
  <dcterms:created xsi:type="dcterms:W3CDTF">2023-09-19T20:56:51Z</dcterms:created>
  <dcterms:modified xsi:type="dcterms:W3CDTF">2023-09-19T21:08:09Z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0x010100279D4F56ACB6F543994418F65BB4629E</vt:lpwstr>
  </property>
  <property fmtid="{D5CDD505-2E9C-101B-9397-08002B2CF9AE}" pid="3" name="MediaServiceImageTags">
    <vt:lpwstr/>
  </property>
</Properties>
</file>