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pinacotecaorgbr-my.sharepoint.com/personal/cxavier_pinacoteca_org_br/Documents/Área de Trabalho/APAC/"/>
    </mc:Choice>
  </mc:AlternateContent>
  <xr:revisionPtr revIDLastSave="0" documentId="8_{5CF95B42-8793-4C1E-9749-AAF535EA9705}" xr6:coauthVersionLast="47" xr6:coauthVersionMax="47" xr10:uidLastSave="{00000000-0000-0000-0000-000000000000}"/>
  <bookViews>
    <workbookView xWindow="-120" yWindow="-120" windowWidth="24240" windowHeight="13020" xr2:uid="{AE34A252-4E0F-4217-BE4B-1AB4F627408C}"/>
  </bookViews>
  <sheets>
    <sheet name="PrevistoxReal CG" sheetId="1" r:id="rId1"/>
  </sheets>
  <externalReferences>
    <externalReference r:id="rId2"/>
    <externalReference r:id="rId3"/>
    <externalReference r:id="rId4"/>
    <externalReference r:id="rId5"/>
    <externalReference r:id="rId6"/>
    <externalReference r:id="rId7"/>
    <externalReference r:id="rId8"/>
  </externalReferences>
  <definedNames>
    <definedName name="_Order1" hidden="1">255</definedName>
    <definedName name="_Order2" hidden="1">255</definedName>
    <definedName name="ActvFC_USD">#REF!</definedName>
    <definedName name="_xlnm.Print_Area" localSheetId="0">'PrevistoxReal CG'!$A$1:$I$248</definedName>
    <definedName name="Assets" hidden="1">{#N/A,#N/A,FALSE,"capa";#N/A,#N/A,FALSE,"capa 2";#N/A,#N/A,FALSE,"BS";#N/A,#N/A,FALSE,"P &amp; L";#N/A,#N/A,FALSE,"DMPL";#N/A,#N/A,FALSE,"Doar";#N/A,#N/A,FALSE,"Translation";#N/A,#N/A,FALSE,"R$";#N/A,#N/A,FALSE,"US$"}</definedName>
    <definedName name="aumentoemprestimo">[1]Empréstimo!$C$5</definedName>
    <definedName name="aumentoemprestimodolar">[1]Empréstimo!$C$12</definedName>
    <definedName name="_xlnm.Database">#REF!</definedName>
    <definedName name="BuiltIn_AutoFilter___3">[2]EMABERTO!#REF!</definedName>
    <definedName name="Comparativo" hidden="1">{#N/A,#N/A,FALSE,"Capas";#N/A,#N/A,FALSE,"BS";#N/A,#N/A,FALSE,"DMPL";#N/A,#N/A,FALSE,"Doar";#N/A,#N/A,FALSE,"Translation";#N/A,#N/A,FALSE,"R$";#N/A,#N/A,FALSE,"US$"}</definedName>
    <definedName name="Comparison">#REF!</definedName>
    <definedName name="Cópia_de_ARTICLE">#REF!</definedName>
    <definedName name="curr_period">[3]Details!$E$53</definedName>
    <definedName name="Currency">[3]Details!$B$11</definedName>
    <definedName name="CurrRange">[4]Currency!$A$3:$C$69</definedName>
    <definedName name="CurrSelect">[4]Currency!$C$71</definedName>
    <definedName name="Data_check">#REF!</definedName>
    <definedName name="depreciação">'[1]R$ TOTAL'!$Q$72</definedName>
    <definedName name="depreciaçãodolar">'[1]US$ TOTAL'!$Q$72</definedName>
    <definedName name="Division">[3]Details!$B$6</definedName>
    <definedName name="dol">#REF!</definedName>
    <definedName name="Excel_BuiltIn_Print_Area_0">#REF!</definedName>
    <definedName name="Excel_BuiltIn_Print_Titles_0">#REF!</definedName>
    <definedName name="fin_year">[3]Details!$G$53</definedName>
    <definedName name="FXRate">#REF!</definedName>
    <definedName name="juremprestimo">[1]Empréstimo!$C$6</definedName>
    <definedName name="Markets">#REF!</definedName>
    <definedName name="Month_Forecast_US">#REF!</definedName>
    <definedName name="month_no">#REF!</definedName>
    <definedName name="Novab">#REF!</definedName>
    <definedName name="Novac">#REF!</definedName>
    <definedName name="opopop" hidden="1">{#N/A,#N/A,TRUE,"index";#N/A,#N/A,TRUE,"Summary";#N/A,#N/A,TRUE,"Continuing Business";#N/A,#N/A,TRUE,"Disposals";#N/A,#N/A,TRUE,"Acquisitions";#N/A,#N/A,TRUE,"Actual &amp; Plan Reconciliation"}</definedName>
    <definedName name="period">#REF!</definedName>
    <definedName name="Phased_Home_US">'[5]JWR 5 Ext'!#REF!</definedName>
    <definedName name="PLT_Truck">#REF!</definedName>
    <definedName name="PRINT_TITLES_MI">#REF!</definedName>
    <definedName name="Release_no">[6]Details!#REF!</definedName>
    <definedName name="sa" hidden="1">{#N/A,#N/A,FALSE,"capa";#N/A,#N/A,FALSE,"capa 2";#N/A,#N/A,FALSE,"BS";#N/A,#N/A,FALSE,"P &amp; L";#N/A,#N/A,FALSE,"DMPL";#N/A,#N/A,FALSE,"Doar";#N/A,#N/A,FALSE,"Translation";#N/A,#N/A,FALSE,"R$";#N/A,#N/A,FALSE,"US$"}</definedName>
    <definedName name="sales_ico_country_uk">#REF!</definedName>
    <definedName name="Sales_ico_country_US">#REF!</definedName>
    <definedName name="Sales_Ico_UK">#REF!</definedName>
    <definedName name="Sales_ico_US">#REF!</definedName>
    <definedName name="SALES_SUPPLEMENT_US">'[5]JWR 3 Ext'!#REF!</definedName>
    <definedName name="Scale">[3]Details!$B$12</definedName>
    <definedName name="sch_p06a">'[7]PRP pack'!#REF!</definedName>
    <definedName name="sch_p06b">'[7]PRP pack'!#REF!</definedName>
    <definedName name="sch_p12">#REF!</definedName>
    <definedName name="subdiv">[3]Details!$B$7</definedName>
    <definedName name="title">[3]Details!$B$2</definedName>
    <definedName name="_xlnm.Print_Titles" localSheetId="0">'PrevistoxReal CG'!$1:$12</definedName>
    <definedName name="unit_code">[3]Details!$B$9</definedName>
    <definedName name="unit_name">[3]Details!$B$8</definedName>
    <definedName name="Validations">#REF!</definedName>
    <definedName name="vcemprestimo">[1]Empréstimo!$F$8</definedName>
    <definedName name="Version">[3]Details!$B$18</definedName>
    <definedName name="wrn.american._.risk._.97." hidden="1">{#N/A,#N/A,FALSE,"capa";#N/A,#N/A,FALSE,"capa 2";#N/A,#N/A,FALSE,"BS";#N/A,#N/A,FALSE,"P &amp; L";#N/A,#N/A,FALSE,"DMPL";#N/A,#N/A,FALSE,"Doar";#N/A,#N/A,FALSE,"Translation";#N/A,#N/A,FALSE,"R$";#N/A,#N/A,FALSE,"US$"}</definedName>
    <definedName name="wrn.bal898." hidden="1">{#N/A,#N/A,FALSE,"BALANÇO";#N/A,#N/A,FALSE,"RESULT";#N/A,#N/A,FALSE,"DMPL";#N/A,#N/A,FALSE,"DOAR";#N/A,#N/A,FALSE,"capas"}</definedName>
    <definedName name="wrn.Brafs97." hidden="1">{#N/A,#N/A,FALSE,"Capas";#N/A,#N/A,FALSE,"BS";#N/A,#N/A,FALSE,"P &amp; L";#N/A,#N/A,FALSE,"DMPL";#N/A,#N/A,FALSE,"Doar";#N/A,#N/A,FALSE,"Translation";#N/A,#N/A,FALSE,"R$";#N/A,#N/A,FALSE,"US$";#N/A,#N/A,FALSE,"Marketable"}</definedName>
    <definedName name="wrn.fihi." hidden="1">{"FLASH",#N/A,TRUE,"LOCAL CCY"}</definedName>
    <definedName name="wrn.FLASHP." hidden="1">{"FLASH",#N/A,TRUE,"LOCAL CCY"}</definedName>
    <definedName name="wrn.FS1198." hidden="1">{#N/A,#N/A,FALSE,"COVER";#N/A,#N/A,FALSE,"SHEET";#N/A,#N/A,FALSE,"R$";#N/A,#N/A,FALSE,"US$";#N/A,#N/A,FALSE,"SCQE";#N/A,#N/A,FALSE,"SFP";#N/A,#N/A,FALSE,"G&amp;L";#N/A,#N/A,FALSE,"BS";#N/A,#N/A,FALSE,"US$1";#N/A,#N/A,FALSE,"US$DETAILS"}</definedName>
    <definedName name="wrn.FS97." hidden="1">{#N/A,#N/A,FALSE,"Capa";#N/A,#N/A,FALSE,"Balance";#N/A,#N/A,FALSE,"P&amp; L";#N/A,#N/A,FALSE,"DMPL";#N/A,#N/A,FALSE,"DOAR";#N/A,#N/A,FALSE,"G &amp; L";#N/A,#N/A,FALSE,"P&amp;L R$";#N/A,#N/A,FALSE,"P&amp;L US";#N/A,#N/A,FALSE,"Custo R$";#N/A,#N/A,FALSE,"Custo US$"}</definedName>
    <definedName name="wrn.Johnson." hidden="1">{#N/A,#N/A,FALSE,"CAPAS";#N/A,#N/A,FALSE,"Assets";#N/A,#N/A,FALSE,"Lialibilites";#N/A,#N/A,FALSE,"P&amp;L";#N/A,#N/A,FALSE,"DMPL";#N/A,#N/A,FALSE,"DOAR";#N/A,#N/A,FALSE,"G &amp; L";#N/A,#N/A,FALSE,"P&amp;L R$";#N/A,#N/A,FALSE,"P&amp;L US"}</definedName>
    <definedName name="wrn.REPORT." hidden="1">{#N/A,#N/A,TRUE,"index";#N/A,#N/A,TRUE,"Summary";#N/A,#N/A,TRUE,"Continuing Business";#N/A,#N/A,TRUE,"Disposals";#N/A,#N/A,TRUE,"Acquisitions";#N/A,#N/A,TRUE,"Actual &amp; Plan Reconciliation"}</definedName>
    <definedName name="wrn.sbafs97." hidden="1">{#N/A,#N/A,FALSE,"Capas";#N/A,#N/A,FALSE,"BS";#N/A,#N/A,FALSE,"P &amp; L";#N/A,#N/A,FALSE,"DMPL";#N/A,#N/A,FALSE,"Doar";#N/A,#N/A,FALSE,"Translation";#N/A,#N/A,FALSE,"R$";#N/A,#N/A,FALSE,"US$"}</definedName>
    <definedName name="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26" i="1" l="1"/>
  <c r="F210" i="1"/>
  <c r="F209" i="1"/>
  <c r="E209" i="1"/>
  <c r="G204" i="1"/>
  <c r="F204" i="1"/>
  <c r="E204" i="1"/>
  <c r="F202" i="1"/>
  <c r="F200" i="1"/>
  <c r="F198" i="1" s="1"/>
  <c r="E200" i="1"/>
  <c r="E198" i="1" s="1"/>
  <c r="G199" i="1"/>
  <c r="G198" i="1" s="1"/>
  <c r="F199" i="1"/>
  <c r="H192" i="1"/>
  <c r="H191" i="1"/>
  <c r="H190" i="1"/>
  <c r="H189" i="1"/>
  <c r="H188" i="1"/>
  <c r="H187" i="1"/>
  <c r="H186" i="1"/>
  <c r="H185" i="1"/>
  <c r="G185" i="1"/>
  <c r="F185" i="1"/>
  <c r="E185" i="1"/>
  <c r="D185" i="1"/>
  <c r="G183" i="1"/>
  <c r="F183" i="1"/>
  <c r="E183" i="1"/>
  <c r="G177" i="1"/>
  <c r="G176" i="1"/>
  <c r="F176" i="1"/>
  <c r="E176" i="1"/>
  <c r="D176" i="1"/>
  <c r="H174" i="1"/>
  <c r="H173" i="1"/>
  <c r="G173" i="1"/>
  <c r="G167" i="1" s="1"/>
  <c r="H172" i="1"/>
  <c r="H171" i="1"/>
  <c r="H170" i="1"/>
  <c r="H169" i="1"/>
  <c r="H168" i="1"/>
  <c r="F167" i="1"/>
  <c r="E167" i="1"/>
  <c r="D167" i="1"/>
  <c r="H159" i="1"/>
  <c r="I159" i="1" s="1"/>
  <c r="H158" i="1"/>
  <c r="I158" i="1" s="1"/>
  <c r="H157" i="1"/>
  <c r="I157" i="1" s="1"/>
  <c r="G155" i="1"/>
  <c r="F155" i="1"/>
  <c r="H156" i="1"/>
  <c r="H153" i="1"/>
  <c r="I153" i="1" s="1"/>
  <c r="H152" i="1"/>
  <c r="I152" i="1" s="1"/>
  <c r="H151" i="1"/>
  <c r="I151" i="1" s="1"/>
  <c r="F148" i="1"/>
  <c r="G148" i="1"/>
  <c r="H149" i="1"/>
  <c r="D148" i="1"/>
  <c r="H145" i="1"/>
  <c r="I145" i="1" s="1"/>
  <c r="H144" i="1"/>
  <c r="I144" i="1" s="1"/>
  <c r="H143" i="1"/>
  <c r="I143" i="1" s="1"/>
  <c r="H142" i="1"/>
  <c r="I142" i="1" s="1"/>
  <c r="G138" i="1"/>
  <c r="H141" i="1"/>
  <c r="I141" i="1" s="1"/>
  <c r="H140" i="1"/>
  <c r="I140" i="1" s="1"/>
  <c r="F138" i="1"/>
  <c r="E138" i="1"/>
  <c r="D138" i="1"/>
  <c r="H136" i="1"/>
  <c r="I136" i="1" s="1"/>
  <c r="H135" i="1"/>
  <c r="I135" i="1" s="1"/>
  <c r="G133" i="1"/>
  <c r="F133" i="1"/>
  <c r="H134" i="1"/>
  <c r="H132" i="1"/>
  <c r="I132" i="1" s="1"/>
  <c r="H131" i="1"/>
  <c r="I131" i="1" s="1"/>
  <c r="H130" i="1"/>
  <c r="I130" i="1" s="1"/>
  <c r="H129" i="1"/>
  <c r="I129" i="1" s="1"/>
  <c r="H128" i="1"/>
  <c r="I128" i="1" s="1"/>
  <c r="G126" i="1"/>
  <c r="F126" i="1"/>
  <c r="H127" i="1"/>
  <c r="D126" i="1"/>
  <c r="H125" i="1"/>
  <c r="I125" i="1" s="1"/>
  <c r="H124" i="1"/>
  <c r="I124" i="1" s="1"/>
  <c r="H123" i="1"/>
  <c r="I123" i="1" s="1"/>
  <c r="H122" i="1"/>
  <c r="I122" i="1" s="1"/>
  <c r="H121" i="1"/>
  <c r="I121" i="1" s="1"/>
  <c r="H120" i="1"/>
  <c r="I120" i="1" s="1"/>
  <c r="H119" i="1"/>
  <c r="I119" i="1" s="1"/>
  <c r="H118" i="1"/>
  <c r="I118" i="1" s="1"/>
  <c r="G117" i="1"/>
  <c r="F117" i="1"/>
  <c r="E117" i="1"/>
  <c r="H117" i="1" s="1"/>
  <c r="I117" i="1" s="1"/>
  <c r="D117" i="1"/>
  <c r="H116" i="1"/>
  <c r="I116" i="1" s="1"/>
  <c r="H115" i="1"/>
  <c r="I115" i="1" s="1"/>
  <c r="H114" i="1"/>
  <c r="I114" i="1" s="1"/>
  <c r="H113" i="1"/>
  <c r="I113" i="1" s="1"/>
  <c r="H112" i="1"/>
  <c r="I112" i="1" s="1"/>
  <c r="H111" i="1"/>
  <c r="I111" i="1" s="1"/>
  <c r="H110" i="1"/>
  <c r="I110" i="1" s="1"/>
  <c r="H109" i="1"/>
  <c r="I109" i="1" s="1"/>
  <c r="H108" i="1"/>
  <c r="I108" i="1" s="1"/>
  <c r="G104" i="1"/>
  <c r="E104" i="1"/>
  <c r="H106" i="1"/>
  <c r="I106" i="1" s="1"/>
  <c r="F104" i="1"/>
  <c r="H105" i="1"/>
  <c r="I105" i="1" s="1"/>
  <c r="D104" i="1"/>
  <c r="D103" i="1" s="1"/>
  <c r="H102" i="1"/>
  <c r="I102" i="1" s="1"/>
  <c r="I101" i="1"/>
  <c r="H100" i="1"/>
  <c r="I100" i="1" s="1"/>
  <c r="H99" i="1"/>
  <c r="I99" i="1" s="1"/>
  <c r="H98" i="1"/>
  <c r="I98" i="1" s="1"/>
  <c r="G96" i="1"/>
  <c r="E96" i="1"/>
  <c r="F96" i="1"/>
  <c r="D96" i="1"/>
  <c r="H95" i="1"/>
  <c r="I95" i="1" s="1"/>
  <c r="I94" i="1"/>
  <c r="H93" i="1"/>
  <c r="I93" i="1" s="1"/>
  <c r="H92" i="1"/>
  <c r="I92" i="1" s="1"/>
  <c r="H91" i="1"/>
  <c r="I91" i="1" s="1"/>
  <c r="H90" i="1"/>
  <c r="I90" i="1" s="1"/>
  <c r="I89" i="1"/>
  <c r="H89" i="1"/>
  <c r="H88" i="1"/>
  <c r="I88" i="1" s="1"/>
  <c r="I87" i="1"/>
  <c r="H86" i="1"/>
  <c r="I86" i="1" s="1"/>
  <c r="H85" i="1"/>
  <c r="I85" i="1" s="1"/>
  <c r="F81" i="1"/>
  <c r="H84" i="1"/>
  <c r="I84" i="1" s="1"/>
  <c r="H83" i="1"/>
  <c r="I83" i="1" s="1"/>
  <c r="I82" i="1"/>
  <c r="H82" i="1"/>
  <c r="G81" i="1"/>
  <c r="E81" i="1"/>
  <c r="D81" i="1"/>
  <c r="D79" i="1" s="1"/>
  <c r="H80" i="1"/>
  <c r="H78" i="1"/>
  <c r="I78" i="1" s="1"/>
  <c r="H77" i="1"/>
  <c r="I77" i="1" s="1"/>
  <c r="I76" i="1"/>
  <c r="H76" i="1"/>
  <c r="H75" i="1"/>
  <c r="I75" i="1" s="1"/>
  <c r="D75" i="1"/>
  <c r="D70" i="1" s="1"/>
  <c r="H74" i="1"/>
  <c r="I74" i="1" s="1"/>
  <c r="I73" i="1"/>
  <c r="H73" i="1"/>
  <c r="H72" i="1"/>
  <c r="I72" i="1" s="1"/>
  <c r="E70" i="1"/>
  <c r="H71" i="1"/>
  <c r="H70" i="1" s="1"/>
  <c r="I70" i="1" s="1"/>
  <c r="G70" i="1"/>
  <c r="F70" i="1"/>
  <c r="H69" i="1"/>
  <c r="I69" i="1" s="1"/>
  <c r="G67" i="1"/>
  <c r="F67" i="1"/>
  <c r="H68" i="1"/>
  <c r="D67" i="1"/>
  <c r="H66" i="1"/>
  <c r="I66" i="1" s="1"/>
  <c r="D64" i="1"/>
  <c r="G64" i="1"/>
  <c r="F64" i="1"/>
  <c r="H65" i="1"/>
  <c r="H63" i="1"/>
  <c r="I63" i="1" s="1"/>
  <c r="D61" i="1"/>
  <c r="G61" i="1"/>
  <c r="F61" i="1"/>
  <c r="H62" i="1"/>
  <c r="H60" i="1"/>
  <c r="I60" i="1" s="1"/>
  <c r="G58" i="1"/>
  <c r="F58" i="1"/>
  <c r="H59" i="1"/>
  <c r="D58" i="1"/>
  <c r="H52" i="1"/>
  <c r="H51" i="1" s="1"/>
  <c r="G51" i="1"/>
  <c r="F51" i="1"/>
  <c r="E51" i="1"/>
  <c r="I50" i="1"/>
  <c r="H50" i="1"/>
  <c r="H49" i="1"/>
  <c r="I49" i="1" s="1"/>
  <c r="G45" i="1"/>
  <c r="F45" i="1"/>
  <c r="I47" i="1"/>
  <c r="H47" i="1"/>
  <c r="I46" i="1"/>
  <c r="H46" i="1"/>
  <c r="E45" i="1"/>
  <c r="D45" i="1"/>
  <c r="H44" i="1"/>
  <c r="I44" i="1" s="1"/>
  <c r="D43" i="1"/>
  <c r="H38" i="1"/>
  <c r="I38" i="1" s="1"/>
  <c r="H37" i="1"/>
  <c r="I37" i="1" s="1"/>
  <c r="I36" i="1"/>
  <c r="H36" i="1"/>
  <c r="I35" i="1"/>
  <c r="H35" i="1"/>
  <c r="H34" i="1"/>
  <c r="I33" i="1"/>
  <c r="H33" i="1"/>
  <c r="H31" i="1" s="1"/>
  <c r="I31" i="1" s="1"/>
  <c r="I32" i="1"/>
  <c r="H32" i="1"/>
  <c r="G31" i="1"/>
  <c r="F31" i="1"/>
  <c r="E31" i="1"/>
  <c r="D31" i="1"/>
  <c r="H30" i="1"/>
  <c r="I30" i="1" s="1"/>
  <c r="G30" i="1"/>
  <c r="F30" i="1"/>
  <c r="E30" i="1"/>
  <c r="D30" i="1"/>
  <c r="I29" i="1"/>
  <c r="H29" i="1"/>
  <c r="E29" i="1"/>
  <c r="E27" i="1" s="1"/>
  <c r="H27" i="1" s="1"/>
  <c r="I27" i="1" s="1"/>
  <c r="H28" i="1"/>
  <c r="I28" i="1" s="1"/>
  <c r="G27" i="1"/>
  <c r="F27" i="1"/>
  <c r="D27" i="1"/>
  <c r="I26" i="1"/>
  <c r="H26" i="1"/>
  <c r="G25" i="1"/>
  <c r="G16" i="1" s="1"/>
  <c r="E25" i="1"/>
  <c r="D25" i="1"/>
  <c r="I25" i="1" s="1"/>
  <c r="I24" i="1"/>
  <c r="I23" i="1"/>
  <c r="I22" i="1"/>
  <c r="H21" i="1"/>
  <c r="I21" i="1" s="1"/>
  <c r="I20" i="1"/>
  <c r="H20" i="1"/>
  <c r="H19" i="1"/>
  <c r="I19" i="1" s="1"/>
  <c r="H18" i="1"/>
  <c r="I18" i="1" s="1"/>
  <c r="F18" i="1"/>
  <c r="F16" i="1" s="1"/>
  <c r="E18" i="1"/>
  <c r="E16" i="1" s="1"/>
  <c r="D18" i="1"/>
  <c r="D16" i="1" s="1"/>
  <c r="I17" i="1"/>
  <c r="H17" i="1"/>
  <c r="G57" i="1" l="1"/>
  <c r="D161" i="1"/>
  <c r="F103" i="1"/>
  <c r="H67" i="1"/>
  <c r="I67" i="1" s="1"/>
  <c r="I68" i="1"/>
  <c r="F43" i="1"/>
  <c r="I62" i="1"/>
  <c r="H61" i="1"/>
  <c r="I61" i="1" s="1"/>
  <c r="G43" i="1"/>
  <c r="I127" i="1"/>
  <c r="H126" i="1"/>
  <c r="H104" i="1"/>
  <c r="H45" i="1"/>
  <c r="I134" i="1"/>
  <c r="H133" i="1"/>
  <c r="I133" i="1" s="1"/>
  <c r="H79" i="1"/>
  <c r="I79" i="1" s="1"/>
  <c r="I80" i="1"/>
  <c r="G103" i="1"/>
  <c r="H167" i="1"/>
  <c r="F57" i="1"/>
  <c r="F56" i="1" s="1"/>
  <c r="F55" i="1" s="1"/>
  <c r="D57" i="1"/>
  <c r="D56" i="1" s="1"/>
  <c r="D55" i="1" s="1"/>
  <c r="H16" i="1"/>
  <c r="F79" i="1"/>
  <c r="I65" i="1"/>
  <c r="H64" i="1"/>
  <c r="I64" i="1" s="1"/>
  <c r="G79" i="1"/>
  <c r="I156" i="1"/>
  <c r="H155" i="1"/>
  <c r="I155" i="1" s="1"/>
  <c r="H81" i="1"/>
  <c r="I81" i="1" s="1"/>
  <c r="H148" i="1"/>
  <c r="I148" i="1" s="1"/>
  <c r="I149" i="1"/>
  <c r="I59" i="1"/>
  <c r="H58" i="1"/>
  <c r="I71" i="1"/>
  <c r="H48" i="1"/>
  <c r="I48" i="1" s="1"/>
  <c r="H107" i="1"/>
  <c r="I107" i="1" s="1"/>
  <c r="H139" i="1"/>
  <c r="H150" i="1"/>
  <c r="I150" i="1" s="1"/>
  <c r="H97" i="1"/>
  <c r="E155" i="1"/>
  <c r="E133" i="1"/>
  <c r="E126" i="1" s="1"/>
  <c r="E103" i="1" s="1"/>
  <c r="E148" i="1"/>
  <c r="E64" i="1"/>
  <c r="E67" i="1"/>
  <c r="E79" i="1"/>
  <c r="E58" i="1"/>
  <c r="E61" i="1"/>
  <c r="E43" i="1"/>
  <c r="I58" i="1" l="1"/>
  <c r="H57" i="1"/>
  <c r="E57" i="1"/>
  <c r="E56" i="1" s="1"/>
  <c r="E55" i="1" s="1"/>
  <c r="E161" i="1" s="1"/>
  <c r="G161" i="1"/>
  <c r="J161" i="1" s="1"/>
  <c r="H96" i="1"/>
  <c r="I96" i="1" s="1"/>
  <c r="I97" i="1"/>
  <c r="H43" i="1"/>
  <c r="G56" i="1"/>
  <c r="G55" i="1" s="1"/>
  <c r="I104" i="1"/>
  <c r="H138" i="1"/>
  <c r="I138" i="1" s="1"/>
  <c r="I139" i="1"/>
  <c r="F161" i="1"/>
  <c r="I57" i="1" l="1"/>
  <c r="H103" i="1"/>
  <c r="I103" i="1" s="1"/>
  <c r="I43" i="1"/>
  <c r="H56" i="1" l="1"/>
  <c r="I56" i="1" l="1"/>
  <c r="H55" i="1"/>
  <c r="I55" i="1" l="1"/>
  <c r="H16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Renata Melo</author>
  </authors>
  <commentList>
    <comment ref="E44" authorId="0" shapeId="0" xr:uid="{3440E0CC-3AEE-4849-A0DE-8F28FE53E57C}">
      <text>
        <r>
          <rPr>
            <b/>
            <sz val="9"/>
            <color indexed="81"/>
            <rFont val="Segoe UI"/>
            <family val="2"/>
          </rPr>
          <t>Despesa Pina Cont está em investimento: 412.609,12</t>
        </r>
        <r>
          <rPr>
            <sz val="9"/>
            <color indexed="81"/>
            <rFont val="Segoe UI"/>
            <family val="2"/>
          </rPr>
          <t xml:space="preserve">
</t>
        </r>
      </text>
    </comment>
    <comment ref="F44" authorId="0" shapeId="0" xr:uid="{5E38F585-0D26-4397-9D01-DE712AC28662}">
      <text>
        <r>
          <rPr>
            <b/>
            <sz val="9"/>
            <color indexed="81"/>
            <rFont val="Segoe UI"/>
            <family val="2"/>
          </rPr>
          <t>Despesa Pina Cont está em investimento: 831.405,60</t>
        </r>
        <r>
          <rPr>
            <sz val="9"/>
            <color indexed="81"/>
            <rFont val="Segoe UI"/>
            <family val="2"/>
          </rPr>
          <t xml:space="preserve">
</t>
        </r>
      </text>
    </comment>
    <comment ref="D63" authorId="0" shapeId="0" xr:uid="{4FC2B8DA-7A8B-45B5-BD8E-5346E533F17B}">
      <text>
        <r>
          <rPr>
            <b/>
            <sz val="9"/>
            <color indexed="81"/>
            <rFont val="Segoe UI"/>
            <family val="2"/>
          </rPr>
          <t>Ajuste plano museologico: 138k</t>
        </r>
      </text>
    </comment>
    <comment ref="G78" authorId="0" shapeId="0" xr:uid="{BC310C9D-6D75-4A25-B7DF-4C687B35F8F7}">
      <text>
        <r>
          <rPr>
            <sz val="9"/>
            <color indexed="81"/>
            <rFont val="Segoe UI"/>
            <family val="2"/>
          </rPr>
          <t>Despesa de consultoria 32.160,00
foi para a linha de Administrativa/RH</t>
        </r>
      </text>
    </comment>
    <comment ref="F83" authorId="0" shapeId="0" xr:uid="{3AF8AB68-BEF6-43FD-921E-ACA9349EA35E}">
      <text>
        <r>
          <rPr>
            <b/>
            <sz val="9"/>
            <color indexed="81"/>
            <rFont val="Segoe UI"/>
            <family val="2"/>
          </rPr>
          <t>Redução Pina Cont</t>
        </r>
        <r>
          <rPr>
            <sz val="9"/>
            <color indexed="81"/>
            <rFont val="Segoe UI"/>
            <family val="2"/>
          </rPr>
          <t xml:space="preserve">
</t>
        </r>
      </text>
    </comment>
    <comment ref="G85" authorId="0" shapeId="0" xr:uid="{56010FDA-DFE8-4731-9229-712DC7460FEE}">
      <text>
        <r>
          <rPr>
            <sz val="9"/>
            <color indexed="81"/>
            <rFont val="Segoe UI"/>
            <family val="2"/>
          </rPr>
          <t xml:space="preserve">Atualização do site do MRSP R$ 15.000,00
</t>
        </r>
      </text>
    </comment>
    <comment ref="G86" authorId="0" shapeId="0" xr:uid="{8C79C99C-995A-405E-A315-51F6610F2753}">
      <text>
        <r>
          <rPr>
            <b/>
            <sz val="9"/>
            <color indexed="81"/>
            <rFont val="Segoe UI"/>
            <family val="2"/>
          </rPr>
          <t>Despesas reclassificado como internet: R$ 24.964,68</t>
        </r>
        <r>
          <rPr>
            <sz val="9"/>
            <color indexed="81"/>
            <rFont val="Segoe UI"/>
            <family val="2"/>
          </rPr>
          <t xml:space="preserve">
</t>
        </r>
      </text>
    </comment>
    <comment ref="E91" authorId="0" shapeId="0" xr:uid="{7F878B9A-E528-46B2-BF57-5C5C300B0F89}">
      <text>
        <r>
          <rPr>
            <b/>
            <sz val="9"/>
            <color indexed="81"/>
            <rFont val="Segoe UI"/>
            <family val="2"/>
          </rPr>
          <t xml:space="preserve">Redução Pina Cont
</t>
        </r>
        <r>
          <rPr>
            <sz val="9"/>
            <color indexed="81"/>
            <rFont val="Segoe UI"/>
            <family val="2"/>
          </rPr>
          <t xml:space="preserve">
</t>
        </r>
      </text>
    </comment>
    <comment ref="E97" authorId="0" shapeId="0" xr:uid="{7FD89EAB-823B-4777-A570-C8535F317DF1}">
      <text>
        <r>
          <rPr>
            <b/>
            <sz val="9"/>
            <color indexed="81"/>
            <rFont val="Segoe UI"/>
            <family val="2"/>
          </rPr>
          <t>- redução Pina Cont</t>
        </r>
        <r>
          <rPr>
            <sz val="9"/>
            <color indexed="81"/>
            <rFont val="Segoe UI"/>
            <family val="2"/>
          </rPr>
          <t xml:space="preserve">
</t>
        </r>
      </text>
    </comment>
    <comment ref="F97" authorId="0" shapeId="0" xr:uid="{B3DE5247-8E3A-4C44-8201-9595D77B962B}">
      <text>
        <r>
          <rPr>
            <b/>
            <sz val="9"/>
            <color indexed="81"/>
            <rFont val="Segoe UI"/>
            <family val="2"/>
          </rPr>
          <t xml:space="preserve">Redução Pina Cont
</t>
        </r>
        <r>
          <rPr>
            <sz val="9"/>
            <color indexed="81"/>
            <rFont val="Segoe UI"/>
            <family val="2"/>
          </rPr>
          <t xml:space="preserve">
</t>
        </r>
      </text>
    </comment>
    <comment ref="E98" authorId="0" shapeId="0" xr:uid="{95F82918-23E8-41A4-8510-C5DBC878FD31}">
      <text>
        <r>
          <rPr>
            <b/>
            <sz val="9"/>
            <color indexed="81"/>
            <rFont val="Segoe UI"/>
            <family val="2"/>
          </rPr>
          <t>Redução Pina Cont</t>
        </r>
        <r>
          <rPr>
            <sz val="9"/>
            <color indexed="81"/>
            <rFont val="Segoe UI"/>
            <family val="2"/>
          </rPr>
          <t xml:space="preserve">
</t>
        </r>
      </text>
    </comment>
    <comment ref="D127" authorId="0" shapeId="0" xr:uid="{30088ABD-5C7A-43DC-A95C-53B87A2FB473}">
      <text>
        <r>
          <rPr>
            <sz val="9"/>
            <color indexed="81"/>
            <rFont val="Segoe UI"/>
            <family val="2"/>
          </rPr>
          <t>AULAS/PALESTRAS
EDUCADOR/MONITOR
INTERPRETE</t>
        </r>
      </text>
    </comment>
  </commentList>
</comments>
</file>

<file path=xl/sharedStrings.xml><?xml version="1.0" encoding="utf-8"?>
<sst xmlns="http://schemas.openxmlformats.org/spreadsheetml/2006/main" count="431" uniqueCount="388">
  <si>
    <t>Exercício:</t>
  </si>
  <si>
    <t>UGE:</t>
  </si>
  <si>
    <t>UPPM</t>
  </si>
  <si>
    <t>Organização Social: Associação Pinacoteca Arte e Cultura - APAC</t>
  </si>
  <si>
    <t>Objeto Contratual:</t>
  </si>
  <si>
    <t>Pinacoteca de São Paulo e seus anexos</t>
  </si>
  <si>
    <t>Contrato de Gestão nº:</t>
  </si>
  <si>
    <t>001/2018</t>
  </si>
  <si>
    <t>1. RELATÓRIO GERENCIAL DE ORÇAMENTO PREVISTO x REALIZADO</t>
  </si>
  <si>
    <t>I - REPASSES PÚBLICOS</t>
  </si>
  <si>
    <t>RECURSOS PÚBLICOS VINCULADOS AO CONTRATO DE GESTÃO</t>
  </si>
  <si>
    <t>CG</t>
  </si>
  <si>
    <t>1º Quad</t>
  </si>
  <si>
    <t>2º Quad</t>
  </si>
  <si>
    <t>3º Quad</t>
  </si>
  <si>
    <t>Realizado</t>
  </si>
  <si>
    <t xml:space="preserve">Real x Orçado </t>
  </si>
  <si>
    <t>Recursos Líquidos para o Contato de Gestão</t>
  </si>
  <si>
    <t>1.1</t>
  </si>
  <si>
    <t>Repasse do Contrato de Gestão</t>
  </si>
  <si>
    <t>1.2</t>
  </si>
  <si>
    <t>Movimentação de Recursos Reservados</t>
  </si>
  <si>
    <t>1.2.1</t>
  </si>
  <si>
    <t xml:space="preserve">Constituição Recursos de Reserva </t>
  </si>
  <si>
    <t>1.2.2</t>
  </si>
  <si>
    <t xml:space="preserve">Reversão Recursos de Reserva </t>
  </si>
  <si>
    <t>1.2.3</t>
  </si>
  <si>
    <t>Constituição Recursos de Contingência</t>
  </si>
  <si>
    <t>1.2.4</t>
  </si>
  <si>
    <t>Reversão de Recursos de Contingência</t>
  </si>
  <si>
    <t>1.2.5</t>
  </si>
  <si>
    <t>Constituição de outras reservas  (especificar)</t>
  </si>
  <si>
    <t>1.2.6</t>
  </si>
  <si>
    <t>Reversão de outras reservas (especificar)</t>
  </si>
  <si>
    <t>1.3</t>
  </si>
  <si>
    <t>Outras Receitas</t>
  </si>
  <si>
    <t>1.3.1</t>
  </si>
  <si>
    <t>Saldos anteriores para a utilização no exercício</t>
  </si>
  <si>
    <t>Recursos de Investimento do Contrato de Gestão</t>
  </si>
  <si>
    <t>2.1</t>
  </si>
  <si>
    <t>Investimento do CG</t>
  </si>
  <si>
    <t>2.2</t>
  </si>
  <si>
    <t>Saldo de investimento do CG do exercicio anterior</t>
  </si>
  <si>
    <t>Recursos de Captação não Incentivada/Incentivada</t>
  </si>
  <si>
    <t>3.1</t>
  </si>
  <si>
    <t>Recurso de Captação Voltado a Custeio</t>
  </si>
  <si>
    <t>3.1.1</t>
  </si>
  <si>
    <t>Captação de Recursos Operacionais (bilheteria, cessão onerosa de espaço, loja, café, doações, estacionamento, etc)</t>
  </si>
  <si>
    <t>3.1.2</t>
  </si>
  <si>
    <t>Captação de Recursos Incentivados</t>
  </si>
  <si>
    <t>3.1.3</t>
  </si>
  <si>
    <t xml:space="preserve">Trabalho Voluntário </t>
  </si>
  <si>
    <t>3.1.4</t>
  </si>
  <si>
    <t>Parcerias</t>
  </si>
  <si>
    <t>3.1.5</t>
  </si>
  <si>
    <t>Saldo de exercicio anterior - captação recursos incentivados</t>
  </si>
  <si>
    <t>3.2</t>
  </si>
  <si>
    <t>Recursos de Captação voltados a Investimentos</t>
  </si>
  <si>
    <t>3.3</t>
  </si>
  <si>
    <t>Saldo de captação de exercício anterior - captação</t>
  </si>
  <si>
    <t>II - DEMONSTRAÇÃO DE RESULTADO</t>
  </si>
  <si>
    <t>RECEITAS APROPRIADAS VINCULADAS AO CONTRATO DE GESTÃO</t>
  </si>
  <si>
    <t>Orçamento
Anual</t>
  </si>
  <si>
    <t>4</t>
  </si>
  <si>
    <t>Total de Receitas Vinculadas ao Plano de Trabalho</t>
  </si>
  <si>
    <t>4.1</t>
  </si>
  <si>
    <t>Receita de Repasse Apropriada</t>
  </si>
  <si>
    <t>4.2</t>
  </si>
  <si>
    <t>Receita de Captação Apropriada</t>
  </si>
  <si>
    <t>4.2.1</t>
  </si>
  <si>
    <t>4.2.2</t>
  </si>
  <si>
    <t>4.2.3</t>
  </si>
  <si>
    <t>Trabalho Voluntário e Gratuidades</t>
  </si>
  <si>
    <t>4.2.4</t>
  </si>
  <si>
    <t>4.3</t>
  </si>
  <si>
    <t>Total das Receitas Financeiras</t>
  </si>
  <si>
    <t>5</t>
  </si>
  <si>
    <t>Total de Receitas para realização de metas condicionadas</t>
  </si>
  <si>
    <t>5.1</t>
  </si>
  <si>
    <t>Receitas para realização de metas condicionadas</t>
  </si>
  <si>
    <t>-</t>
  </si>
  <si>
    <t>DESPESAS DO CONTRATO DE GESTÃO</t>
  </si>
  <si>
    <t>6.</t>
  </si>
  <si>
    <t>Total de Despesas</t>
  </si>
  <si>
    <t>6.1</t>
  </si>
  <si>
    <t>Subtotal Despesas</t>
  </si>
  <si>
    <t>6.1.1</t>
  </si>
  <si>
    <t>Salários, encargos e benefícios</t>
  </si>
  <si>
    <t>6.1.1.1</t>
  </si>
  <si>
    <t>Diretoria</t>
  </si>
  <si>
    <t>6.1.1.1.1</t>
  </si>
  <si>
    <t>Área Meio</t>
  </si>
  <si>
    <t>6.1.1.1.2</t>
  </si>
  <si>
    <t>Área Fim</t>
  </si>
  <si>
    <t>6.1.1.2</t>
  </si>
  <si>
    <t>Demais Funcionários</t>
  </si>
  <si>
    <t>6.1.1.2.1</t>
  </si>
  <si>
    <t>6.1.1.2.2</t>
  </si>
  <si>
    <t>6.1.1.3</t>
  </si>
  <si>
    <t>Estagiários</t>
  </si>
  <si>
    <t>6.1.1.3.1</t>
  </si>
  <si>
    <t>6.1.1.3.2</t>
  </si>
  <si>
    <t>6.1.1.4</t>
  </si>
  <si>
    <t>Aprendizes</t>
  </si>
  <si>
    <t>6.1.1.4.1</t>
  </si>
  <si>
    <t>6.1.1.4.2</t>
  </si>
  <si>
    <t>6.1.2</t>
  </si>
  <si>
    <t>Prestadores de serviços (Consultorias/Assessorias/Pessoas Jurídicas) - Área Meio</t>
  </si>
  <si>
    <t>6.1.2.1</t>
  </si>
  <si>
    <t>Limpeza</t>
  </si>
  <si>
    <t>6.1.2.2</t>
  </si>
  <si>
    <t>Vigilância / portaria / segurança</t>
  </si>
  <si>
    <t>6.1.2.3</t>
  </si>
  <si>
    <t>Jurídica</t>
  </si>
  <si>
    <t>6.1.2.4</t>
  </si>
  <si>
    <t>Informática</t>
  </si>
  <si>
    <t>6.1.2.5</t>
  </si>
  <si>
    <t>Administrativa / RH</t>
  </si>
  <si>
    <t>6.1.2.6</t>
  </si>
  <si>
    <t>Contábil</t>
  </si>
  <si>
    <t>6.1.2.7</t>
  </si>
  <si>
    <t>Auditoria</t>
  </si>
  <si>
    <t>6.1.2.8</t>
  </si>
  <si>
    <t>Outras Despesas (linha de ética)</t>
  </si>
  <si>
    <t>6.1.3</t>
  </si>
  <si>
    <t>Custos Administrativos e Institucionais</t>
  </si>
  <si>
    <t>6.1.3.1</t>
  </si>
  <si>
    <t>Locação de bens imóveis</t>
  </si>
  <si>
    <t>6.1.3.2</t>
  </si>
  <si>
    <t>Utilidades públicas</t>
  </si>
  <si>
    <t>6.1.3.2.1</t>
  </si>
  <si>
    <t>Agua</t>
  </si>
  <si>
    <t>6.1.3.2.2</t>
  </si>
  <si>
    <t>Energia eletrica</t>
  </si>
  <si>
    <t>6.1.3.2.3</t>
  </si>
  <si>
    <t>Gas</t>
  </si>
  <si>
    <t>6.1.3.2.4</t>
  </si>
  <si>
    <t>Internet</t>
  </si>
  <si>
    <t>6.1.3.2.5</t>
  </si>
  <si>
    <t>Telefonia</t>
  </si>
  <si>
    <t>6.1.3.2.6</t>
  </si>
  <si>
    <t>Outros (descrever)</t>
  </si>
  <si>
    <t>6.1.3.3</t>
  </si>
  <si>
    <t>Uniformes e EPIs</t>
  </si>
  <si>
    <t>6.1.3.4</t>
  </si>
  <si>
    <t>Viagens e Estadias</t>
  </si>
  <si>
    <t>6.1.3.5</t>
  </si>
  <si>
    <t>Material de consumo, escritório e limpeza</t>
  </si>
  <si>
    <t>6.1.3.6</t>
  </si>
  <si>
    <t>Despesas tributárias e financeiras</t>
  </si>
  <si>
    <t>6.1.3.7</t>
  </si>
  <si>
    <t>Despesas diversas (correio, xerox, motoboy, etc.)</t>
  </si>
  <si>
    <t>6.1.3.8</t>
  </si>
  <si>
    <t>Treinamento de Funcionários</t>
  </si>
  <si>
    <t>6.1.3.9</t>
  </si>
  <si>
    <t>Prevenção Covid-19</t>
  </si>
  <si>
    <t>6.1.3.10</t>
  </si>
  <si>
    <t>Outras Despesas (Despesas com captação)</t>
  </si>
  <si>
    <t>6.1.4</t>
  </si>
  <si>
    <t>Programa de Edificações: Conservação, Manutenção e Segurança</t>
  </si>
  <si>
    <t>6.1.4.1</t>
  </si>
  <si>
    <t>Conservação e manutenção de edificações (reparos, pinturas,  limpeza  de  caixa  de  água,  limpeza  de calhas, etc.)</t>
  </si>
  <si>
    <t>6.1.4.2</t>
  </si>
  <si>
    <t>Sistema de Monitoramento de Segurança e AVCB</t>
  </si>
  <si>
    <t>6.1.4.3</t>
  </si>
  <si>
    <t>Equipamentos / Implementos</t>
  </si>
  <si>
    <t>6.1.4.4</t>
  </si>
  <si>
    <t>Seguros (predial, incêndio, etc.)</t>
  </si>
  <si>
    <t>6.1.4.5</t>
  </si>
  <si>
    <t>Alvará de funcionamento de local de reunião</t>
  </si>
  <si>
    <t>6.1.4.6</t>
  </si>
  <si>
    <t>Outras Despesas (melhorias estruturais, projetos civis e arquitetonicos)</t>
  </si>
  <si>
    <t>6.1.5</t>
  </si>
  <si>
    <t>Programas de Trabalho da Área Fim</t>
  </si>
  <si>
    <t>6.1.5.1</t>
  </si>
  <si>
    <t>Programa de Acervo</t>
  </si>
  <si>
    <t>6.1.5.1.1</t>
  </si>
  <si>
    <t>Aquisição de acervo museológico / bibliográfico</t>
  </si>
  <si>
    <t>6.1.5.1.2</t>
  </si>
  <si>
    <t>Reserva Tecnica</t>
  </si>
  <si>
    <t>6.1.5.1.3</t>
  </si>
  <si>
    <t>Transporte de acervo</t>
  </si>
  <si>
    <t>6.1.5.1.4</t>
  </si>
  <si>
    <t>Conservação preventiva</t>
  </si>
  <si>
    <t>6.1.5.1.5</t>
  </si>
  <si>
    <t>Restauro</t>
  </si>
  <si>
    <t>6.1.5.1.6</t>
  </si>
  <si>
    <t>Higienização</t>
  </si>
  <si>
    <t>6.1.5.1.7</t>
  </si>
  <si>
    <t>Projeto de documentação</t>
  </si>
  <si>
    <t>6.1.5.1.8</t>
  </si>
  <si>
    <t>Centro de Referência/Pesquisa/Projeto de história oral</t>
  </si>
  <si>
    <t>6.1.5.1.9</t>
  </si>
  <si>
    <t>Mobiliário e equipamentos para áreas técnicas</t>
  </si>
  <si>
    <t>6.1.5.1.10</t>
  </si>
  <si>
    <t>Banco de dados</t>
  </si>
  <si>
    <t>6.1.5.1.11</t>
  </si>
  <si>
    <t>Direitos autorais</t>
  </si>
  <si>
    <t>6.1.5.1.12</t>
  </si>
  <si>
    <t>Conservação, Higienização e Restauro</t>
  </si>
  <si>
    <t>6.1.5.2</t>
  </si>
  <si>
    <t>Programa de Exposições e Programação Cultural</t>
  </si>
  <si>
    <t>6.1.5.2.1</t>
  </si>
  <si>
    <t>Manutenção da exposição de longa duração</t>
  </si>
  <si>
    <t>6.1.5.2.2</t>
  </si>
  <si>
    <t>Nova exposição de longa duração</t>
  </si>
  <si>
    <t>6.1.5.2.3</t>
  </si>
  <si>
    <t>Exposições temporárias</t>
  </si>
  <si>
    <t>6.1.5.2.4</t>
  </si>
  <si>
    <t>Exposições itinerantes</t>
  </si>
  <si>
    <t>6.1.5.2.5</t>
  </si>
  <si>
    <t>Exposições virtuais</t>
  </si>
  <si>
    <t>6.1.5.2.6</t>
  </si>
  <si>
    <t>Programação cultural</t>
  </si>
  <si>
    <t>6.1.5.2.7</t>
  </si>
  <si>
    <t>(Evento específico do museu que tenha grande repercussão, deverá ser listado individualmente. Ex.: Prêmio Design, Festa do Imigrante, Semana de Portinari etc</t>
  </si>
  <si>
    <t>6.1.5.2.8</t>
  </si>
  <si>
    <t>Cursos e oficinas</t>
  </si>
  <si>
    <t>6.1.5.3</t>
  </si>
  <si>
    <t>Programa Educativo</t>
  </si>
  <si>
    <t>6.1.5.3.1</t>
  </si>
  <si>
    <t>Programas/Projetos educativos</t>
  </si>
  <si>
    <t>6.1.5.3.2</t>
  </si>
  <si>
    <t>Ações extramuros</t>
  </si>
  <si>
    <t>6.1.5.3.3</t>
  </si>
  <si>
    <t>Ações de formação para público educativo</t>
  </si>
  <si>
    <t>6.1.5.3.4</t>
  </si>
  <si>
    <t>Materiais e recursos educativos</t>
  </si>
  <si>
    <t>6.1.5.3.5</t>
  </si>
  <si>
    <t>Aquisição de equipamentos e materiais</t>
  </si>
  <si>
    <t>6.1.5.3.6</t>
  </si>
  <si>
    <t>Conteúdo digital e engajamento virtual</t>
  </si>
  <si>
    <t>6.1.5.4</t>
  </si>
  <si>
    <t>Programa  de Ações de Apoio ao SISEM-SP</t>
  </si>
  <si>
    <t>6.1.5.4.1</t>
  </si>
  <si>
    <t>Ações de formação (oficinas, palestras, estágios etc.)</t>
  </si>
  <si>
    <t>6.1.5.4.2</t>
  </si>
  <si>
    <t>Ações de comunicação (publicações temáticas, exposições em museus fora da capital etc.)</t>
  </si>
  <si>
    <t>6.1.5.4.3</t>
  </si>
  <si>
    <t>Ações de articulação (redes temáticas de museus)</t>
  </si>
  <si>
    <t>6.1.5.4.4</t>
  </si>
  <si>
    <t>Ações de fomento (chamadas públicas para exposições com curadoria compartilhada interinstitucional)</t>
  </si>
  <si>
    <t>6.1.5.5</t>
  </si>
  <si>
    <t>Programa de Gestão Museológica</t>
  </si>
  <si>
    <t>6.1.5.5.1</t>
  </si>
  <si>
    <t>Plano Museológico</t>
  </si>
  <si>
    <t>6.1.5.5.2</t>
  </si>
  <si>
    <t>Planejamento Estratégico</t>
  </si>
  <si>
    <t>6.1.5.5.3</t>
  </si>
  <si>
    <t>Pesquisa de público</t>
  </si>
  <si>
    <t>6.1.5.5.4</t>
  </si>
  <si>
    <t>Acessibilidade</t>
  </si>
  <si>
    <t>6.1.5.5.5</t>
  </si>
  <si>
    <t>Sustentabilidade</t>
  </si>
  <si>
    <t>6.1.5.5.6</t>
  </si>
  <si>
    <t>Gestão tecnológica</t>
  </si>
  <si>
    <t>6.1.5.5.7</t>
  </si>
  <si>
    <t>Compliance</t>
  </si>
  <si>
    <t>6.1.5.6</t>
  </si>
  <si>
    <t>6.1.5.7</t>
  </si>
  <si>
    <t>6.1.6</t>
  </si>
  <si>
    <t>Programa de Comunicação e Imprensa</t>
  </si>
  <si>
    <t>6.1.6.1</t>
  </si>
  <si>
    <t>Plano de Comunicação e Site</t>
  </si>
  <si>
    <t>6.1.6.2</t>
  </si>
  <si>
    <t>Projetos gráficos e materiais de comunicação</t>
  </si>
  <si>
    <t>6.1.6.3</t>
  </si>
  <si>
    <t>Publicações</t>
  </si>
  <si>
    <t>6.1.6.4</t>
  </si>
  <si>
    <t>Assessoria de imprensa e custos de publicidade</t>
  </si>
  <si>
    <t>6.1.6.5</t>
  </si>
  <si>
    <t>Outros (Comunicação visual edifícios, placas etc)</t>
  </si>
  <si>
    <t>6.2</t>
  </si>
  <si>
    <t>Depreciação/Amortização/Exaustão/Baixa de Imobilizado/Doação/
Gratuidade/Provisões</t>
  </si>
  <si>
    <t>6.2.1</t>
  </si>
  <si>
    <t>Depreciação</t>
  </si>
  <si>
    <t>6.2.2</t>
  </si>
  <si>
    <t>Amortização</t>
  </si>
  <si>
    <t>6.2.3</t>
  </si>
  <si>
    <t>Baixa de Ativo Imobilizado</t>
  </si>
  <si>
    <t>6.2.4</t>
  </si>
  <si>
    <t>Outros (Doações e gratificações)</t>
  </si>
  <si>
    <t xml:space="preserve">SUPERÁVIT OU DÉFICIT DO EXERCÍCIO </t>
  </si>
  <si>
    <t>III - INVESTIMENTOS/IMOBILIZADO</t>
  </si>
  <si>
    <t>INVESTIMENTOS COM RECURSOS VINCULADOS AO CONTRATOS DE GESTÃO</t>
  </si>
  <si>
    <t>8.1</t>
  </si>
  <si>
    <t>Equipamentos de informática</t>
  </si>
  <si>
    <t>8.2</t>
  </si>
  <si>
    <t>Moveis e utensílios</t>
  </si>
  <si>
    <t>8.3</t>
  </si>
  <si>
    <t>Máquinas e equipamentos</t>
  </si>
  <si>
    <t>8.4</t>
  </si>
  <si>
    <t>Software</t>
  </si>
  <si>
    <t>8.5</t>
  </si>
  <si>
    <t>Benfeitorias (sem desembolso financeiro)</t>
  </si>
  <si>
    <t>8.6</t>
  </si>
  <si>
    <t>Estoque</t>
  </si>
  <si>
    <t>8.7</t>
  </si>
  <si>
    <t>Outros investimentos/imobilizado (Pinacoteca Contemporânea)</t>
  </si>
  <si>
    <t>RECURSOS PÚBLICOS ESPECÍFICOS PARA INVESTIMENTO NO CONTRATO   DE GESTÃO</t>
  </si>
  <si>
    <t>9.1</t>
  </si>
  <si>
    <t>9.2</t>
  </si>
  <si>
    <t>9.3</t>
  </si>
  <si>
    <t>9.4</t>
  </si>
  <si>
    <t>9.5</t>
  </si>
  <si>
    <t>9.6</t>
  </si>
  <si>
    <t>Instalações</t>
  </si>
  <si>
    <t>9.7</t>
  </si>
  <si>
    <t>Outros investimentos/imobilizado (especificar)</t>
  </si>
  <si>
    <t>INVESTIMENTOS COM RECURSOS INCENTIVADOS</t>
  </si>
  <si>
    <t>INVESTIMENTOS ATRAVÉS DE RECURSOS INCENTIVADOS</t>
  </si>
  <si>
    <t>10.1</t>
  </si>
  <si>
    <t>10.2</t>
  </si>
  <si>
    <t>10.3</t>
  </si>
  <si>
    <t>10.4</t>
  </si>
  <si>
    <t>10.5</t>
  </si>
  <si>
    <t>Benfeitorias</t>
  </si>
  <si>
    <t>10.6</t>
  </si>
  <si>
    <t>Aquisição de acervo</t>
  </si>
  <si>
    <t>10.7</t>
  </si>
  <si>
    <t>IV - PROJETOS A EXECUTAR E SALDOS DE RECURSOS VINCULADOS AO CONTRATO DE GESTÃO</t>
  </si>
  <si>
    <t>SALDO PROJETOS A EXECUTAR</t>
  </si>
  <si>
    <t>11.1</t>
  </si>
  <si>
    <t>Saldo anterior Projetos a Executar (contábil)</t>
  </si>
  <si>
    <t>11.2</t>
  </si>
  <si>
    <t>Repasse</t>
  </si>
  <si>
    <t>11.3</t>
  </si>
  <si>
    <t>Reserva</t>
  </si>
  <si>
    <t>11.4</t>
  </si>
  <si>
    <t>Contingência</t>
  </si>
  <si>
    <t>11.5</t>
  </si>
  <si>
    <t>Outros (imobilizado)</t>
  </si>
  <si>
    <t>12</t>
  </si>
  <si>
    <t xml:space="preserve">Recursos incentivados - saldo a ser executado </t>
  </si>
  <si>
    <t>12.1</t>
  </si>
  <si>
    <t>Recursos captados</t>
  </si>
  <si>
    <t>12.2</t>
  </si>
  <si>
    <t>Receita apropriada do recurso captado</t>
  </si>
  <si>
    <t>12.3</t>
  </si>
  <si>
    <t>Despesa realizada do recurso captado</t>
  </si>
  <si>
    <t>OUTRAS RESERVAS: SALDOS</t>
  </si>
  <si>
    <t>13.1</t>
  </si>
  <si>
    <t>Conta de Repasse do Contrato de Gestão</t>
  </si>
  <si>
    <t>13.2</t>
  </si>
  <si>
    <t>Conta de Captação Operacional</t>
  </si>
  <si>
    <t>13.3</t>
  </si>
  <si>
    <t>Conta de Projetos Incentivados</t>
  </si>
  <si>
    <t>13.4</t>
  </si>
  <si>
    <t>Conta de Recurso de Reserva</t>
  </si>
  <si>
    <t>13.5</t>
  </si>
  <si>
    <t>Conta de Recurso de Contingência</t>
  </si>
  <si>
    <t>13.6</t>
  </si>
  <si>
    <t>Demais Saldos (especificar)</t>
  </si>
  <si>
    <t>Notas explicativas:</t>
  </si>
  <si>
    <t>Para melhor interpretação desse relatório, é importante informar que é considerado o somatorio do contrato de gestão e de todos os demais projetos (incentivados e parcerias).</t>
  </si>
  <si>
    <t>Quadro I- Repasses publicos: São informações com base nos valores efetivamente recebidos em caixa no ano de 2022.</t>
  </si>
  <si>
    <t>Quadro II - Demonstração de Resultado: São informações com base contabil (competência);</t>
  </si>
  <si>
    <t>1.3.1 - Saldos anteriores para a utilização no exercício: Saldo remanescente do repasse de 2021 que foi utilizado para execução do plano de trabalho de 2022;</t>
  </si>
  <si>
    <t>2.1 -  Investimento do CG: Valos aditado no contrato de gestão a titulo de subrrogação de credito da secretaria de cultura e economica criativa com a empresa Bass 
elevadores para troca dos elevadores do predio da Pinacoteca Luz.</t>
  </si>
  <si>
    <t>2.2 - Saldo de investimento do CG do exercicio anterior: Em 2021 a APAC recebeu o repasse de 55 milhões da secretaria de cultura para construção do novo predio da Pinacoteca. O valor foi parcialmente executado em 2021 e o saldo remanescente ficou para ser realizado em 2022. Demonstramos nesse linha o recurso que estava disponoviel para ser realizado, somando a receita financeira que tambem foi destinado para o novo predio.</t>
  </si>
  <si>
    <t>3.1.1 - Receita operacional superou previsão inicial. A  exposição da artista Adriana Varejão que trouxe um grande público ao museu e maior venda de ingressos, e a cessão onerosa do espaço do estacionamento da Pina Luz para uma empresa terceira contribuiram para que o valor fosse superado.</t>
  </si>
  <si>
    <t>4.2.4 - Parcerias: Valor apropriado na receita é superior ao valor captado, pois parte do valor da parceria foi recebido no ano de 2021 e executado no ano de 2022;</t>
  </si>
  <si>
    <t>4.3 - Receita financeira: Foi utilizado um valor conservador para a previsão de receita financeira. Porem, com a alta da taxa selic, as aplicações passaram a render mais e os valores acabaram superando a estimativa inicial</t>
  </si>
  <si>
    <t>6.1.1 - Salários, encargos e benefícios: Troca da operadora da assistencia medica e odontologica ofericida aos funcionarios e aumento do valor mensal acima do previsto inicialmente em orçamento, aumento do quadro de funcionarios da equipe de compras para suprir a demanda da construção da Pinacoteca Contemporânea e, inclusão do cargo de assessor de diversidade.</t>
  </si>
  <si>
    <t>6.1.1.3.1 e 2 - Estagiários area meio e fim - observamos alta rotatividades na ocupação das vagas durante o ano, ocasionando períodos com a vaga não preenchida</t>
  </si>
  <si>
    <t>6.1.2.4 - Informatica - Contratação da plataforma Zoom para melhorar o acesso do publico as atividades virtuais disponibilizadas pela APAC, Contratação do armazenamento de dados em nuvem teve um pacto significativo devido a cotação do dolar. Contratação de novas licenças para o repositorio de acervo da APAC.</t>
  </si>
  <si>
    <t>6.1.2.5 - Administrativa/RH - Contratação de empresa para entrega de eventos do E-social relacionadas a segurança e medicina do trabalho, contratação de ferramenta de seleção de curriculo para melhor assertividade nas seleções de pessoas, desenvolvimento de programa cultura com o cuidado para os funcionarios da APAC.</t>
  </si>
  <si>
    <t>6.1.3.2.4 - Internet: contratação de banda larga redundante via rádio, para garantia de trabalho remoto, devido aos frequentes furtos de cabos no bairro e interrupção do serviço</t>
  </si>
  <si>
    <t>6.1.3.4 - Viagens, estadias e transporte: Após a inauguração da interligação da CPTM/Metro com o predio da estação Pinacoteca e Sala SP, não foi mais necessária a contratação do transporte para os funcionaros da APAC entre o predio da estação Pinacoteca e a Estação da Luz da CPTM; o recurso economizado foi aplicado nas demais ações de RH indicadas no item 6.1.2.5</t>
  </si>
  <si>
    <t>6.1.3.5 - Material de consumo: Com a alta demanda de publico para a Exposição da Artista Adriana Varejão houve a necessidade de uma compra maior de produtos de higiene, além disso, houve reajuste superior à inflação para os produtos de higiene e limpeza, impactando de forma considerável o orçamento previsto para essa despesa.</t>
  </si>
  <si>
    <t>6.1.3.8 - Treinamento de Funcionários: Contratação de treinamento das lideranças e contratação de curso de ingles para linha de frente.</t>
  </si>
  <si>
    <t>6.1.4.1 - Manutenção predial: Foram necessarias a realização de manutenções corretivas não previstas em orçamento como: troca das molas aéreas das portas dos dois predios, trocas de peças dos equipamentos de ar condicionado, sensores para medir temperatura das salas expositivas, troca do carpete da entrada do auditorio do predio Pina estação, troca de algumas persianas. E além dessas manuteções necessarias, contamos com o significativo aumento nos preços dos produtos como cabos e fios.</t>
  </si>
  <si>
    <t>6.1.4.2 - Sistema de monitoramento: Troca de câmeras queimadas, instalação de câmeras adicionais em pontos estratégicos para a segurança que não estavam previstas inicialmente, mas são imprescindíveis para a operação, frente a novos desafios apresentados.</t>
  </si>
  <si>
    <t>6.1.5.1.3 -  Transporte do acervo: Alguns transporte de doações foram agrupados com demandas das exposições temporarias gerando assim uma economia;</t>
  </si>
  <si>
    <t xml:space="preserve">6.1.5.1.12 - Conservação, Higienização e Restauro: Conforme informado previamente, o saldo remanescente da obra Pina Conteporânea principalmente de receita fiannceira, seria utilizado nas ações de implantação do Museu. Nesse caso, foram utilizados na preparação de obras para a exposição do acervo no Predio da Pinacoteca Contemporânea, uma vez que houve significativo atraso na aprovação e liberação do projeto na lei rouanet. </t>
  </si>
  <si>
    <t>6.1.5.2.3 - Exposições temporárias: Pagamento do Fee de Artista  para a exposição Haegue Yang que será apresentada na Pinacoteca Contemporânea. Exposição Coleções em parceria com a Coleção Yunes. Execução de atividades em parceria com o consulado americano referente a programação complementar à exposição Pelas ruas, patrocinada pela Terra Foundation.</t>
  </si>
  <si>
    <t>6.1.5.3.1/6.1.5.3.4/6.1.5.3.5 - Esse ano ainda tivemos impacto da pandemia, com cancelamento de visitas de grupo escolares. No primeiro semestre a maior parte das atividades desenvolvidas foram relacionadas as metas dos recursos de captação.</t>
  </si>
  <si>
    <t>6.1.6.1/6.1.6.3 - Plano de Comunicação e Site/Publicações: Despesas com atualização do site foram alocadas no projeto do HUB realizados com recursos incentivados. os registro fotograficos 
e videos de divulgação foram concentrados nos custo das exposições temporárias. Alem disso, foi mantido o folder de programação dos museus de forma digital.</t>
  </si>
  <si>
    <t>8.7 - A execução será consolidada no item 9.7 - Outros investimentos/imobilizado (Pinacoteca Contemporânea): Execução da construção da Pinacoteca Contemporânea está informada consolidada e deverá ser finalizada em março de 2023, quando se dará início ao processo de doação ao Estado, e o valor apresentado refere-se aos valores apropriados até o final de 2022.</t>
  </si>
  <si>
    <t>São Paulo, 31 de dezembro de 2022.</t>
  </si>
  <si>
    <t>_______________________________</t>
  </si>
  <si>
    <t>________________________</t>
  </si>
  <si>
    <t>Marcelo Costa Dantas</t>
  </si>
  <si>
    <t>Renata Ap Silva de Melo</t>
  </si>
  <si>
    <t>Diretor Administrativo Financeiro</t>
  </si>
  <si>
    <t>Coordenadora Financeiro</t>
  </si>
  <si>
    <t>Jochen Volz</t>
  </si>
  <si>
    <t>Diretor Geral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</si>
</sst>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_ ;[Red]\-#,##0.0\ "/>
    <numFmt numFmtId="166" formatCode="#,##0_ ;[Red]\-#,##0\ "/>
    <numFmt numFmtId="167" formatCode="#,##0.00_ ;[Red]\-#,##0.00\ "/>
  </numFmts>
  <fonts count="23" x14ac:knownFonts="1">
    <font>
      <sz val="11"/>
      <color theme="1"/>
      <name val="Calibri"/>
      <family val="2"/>
      <scheme val="minor"/>
    </font>
    <font>
      <sz val="11"/>
      <color theme="1"/>
      <name val="Calibri"/>
      <family val="2"/>
      <scheme val="minor"/>
    </font>
    <font>
      <sz val="10"/>
      <name val="Arial"/>
      <family val="2"/>
    </font>
    <font>
      <sz val="10"/>
      <name val="Calibri"/>
      <family val="2"/>
      <scheme val="minor"/>
    </font>
    <font>
      <sz val="8"/>
      <name val="Calibri"/>
      <family val="2"/>
      <scheme val="minor"/>
    </font>
    <font>
      <b/>
      <sz val="10"/>
      <name val="Calibri"/>
      <family val="2"/>
      <scheme val="minor"/>
    </font>
    <font>
      <b/>
      <sz val="10"/>
      <color theme="1"/>
      <name val="Calibri"/>
      <family val="2"/>
      <scheme val="minor"/>
    </font>
    <font>
      <b/>
      <sz val="12"/>
      <name val="Calibri"/>
      <family val="2"/>
      <scheme val="minor"/>
    </font>
    <font>
      <sz val="12"/>
      <name val="Calibri"/>
      <family val="2"/>
      <scheme val="minor"/>
    </font>
    <font>
      <b/>
      <u/>
      <sz val="10"/>
      <name val="Calibri"/>
      <family val="2"/>
      <scheme val="minor"/>
    </font>
    <font>
      <sz val="10"/>
      <color theme="1"/>
      <name val="Calibri"/>
      <family val="2"/>
      <scheme val="minor"/>
    </font>
    <font>
      <b/>
      <sz val="10"/>
      <color rgb="FFFF0000"/>
      <name val="Calibri"/>
      <family val="2"/>
      <scheme val="minor"/>
    </font>
    <font>
      <b/>
      <sz val="8"/>
      <name val="Calibri"/>
      <family val="2"/>
      <scheme val="minor"/>
    </font>
    <font>
      <u/>
      <sz val="10"/>
      <name val="Calibri"/>
      <family val="2"/>
      <scheme val="minor"/>
    </font>
    <font>
      <sz val="8"/>
      <color indexed="10"/>
      <name val="Calibri"/>
      <family val="2"/>
      <scheme val="minor"/>
    </font>
    <font>
      <sz val="8"/>
      <name val="Courier New"/>
      <family val="3"/>
    </font>
    <font>
      <sz val="8"/>
      <name val="Verdana"/>
      <family val="2"/>
    </font>
    <font>
      <sz val="10"/>
      <color rgb="FFFF0000"/>
      <name val="Calibri"/>
      <family val="2"/>
      <scheme val="minor"/>
    </font>
    <font>
      <sz val="10"/>
      <color rgb="FF000000"/>
      <name val="Calibri"/>
      <family val="2"/>
      <scheme val="minor"/>
    </font>
    <font>
      <sz val="10"/>
      <name val="Calibri"/>
      <family val="2"/>
    </font>
    <font>
      <b/>
      <sz val="10"/>
      <name val="Calibri"/>
      <family val="2"/>
    </font>
    <font>
      <b/>
      <sz val="9"/>
      <color indexed="81"/>
      <name val="Segoe UI"/>
      <family val="2"/>
    </font>
    <font>
      <sz val="9"/>
      <color indexed="81"/>
      <name val="Segoe UI"/>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FF"/>
        <bgColor rgb="FF000000"/>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double">
        <color auto="1"/>
      </right>
      <top/>
      <bottom style="thin">
        <color auto="1"/>
      </bottom>
      <diagonal/>
    </border>
    <border>
      <left/>
      <right style="double">
        <color auto="1"/>
      </right>
      <top/>
      <bottom style="thin">
        <color auto="1"/>
      </bottom>
      <diagonal/>
    </border>
    <border>
      <left style="double">
        <color auto="1"/>
      </left>
      <right/>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style="double">
        <color auto="1"/>
      </right>
      <top style="thin">
        <color auto="1"/>
      </top>
      <bottom style="thin">
        <color auto="1"/>
      </bottom>
      <diagonal/>
    </border>
    <border>
      <left/>
      <right/>
      <top style="thin">
        <color auto="1"/>
      </top>
      <bottom/>
      <diagonal/>
    </border>
    <border>
      <left style="double">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double">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s>
  <cellStyleXfs count="7">
    <xf numFmtId="0" fontId="0" fillId="0" borderId="0"/>
    <xf numFmtId="43" fontId="2"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15" fillId="0" borderId="0" applyNumberFormat="0" applyFill="0" applyBorder="0" applyAlignment="0" applyProtection="0"/>
  </cellStyleXfs>
  <cellXfs count="268">
    <xf numFmtId="0" fontId="0" fillId="0" borderId="0" xfId="0"/>
    <xf numFmtId="0" fontId="3" fillId="2" borderId="0" xfId="3" applyFont="1" applyFill="1"/>
    <xf numFmtId="43" fontId="3" fillId="0" borderId="0" xfId="1" applyFont="1" applyFill="1"/>
    <xf numFmtId="43" fontId="3" fillId="0" borderId="0" xfId="1" applyFont="1" applyFill="1" applyAlignment="1"/>
    <xf numFmtId="164" fontId="3" fillId="0" borderId="0" xfId="1" applyNumberFormat="1" applyFont="1" applyFill="1" applyAlignment="1">
      <alignment horizontal="center"/>
    </xf>
    <xf numFmtId="0" fontId="4" fillId="2" borderId="0" xfId="3" applyFont="1" applyFill="1"/>
    <xf numFmtId="43" fontId="3" fillId="0" borderId="0" xfId="1" applyFont="1" applyFill="1" applyBorder="1"/>
    <xf numFmtId="0" fontId="5" fillId="2" borderId="0" xfId="3" applyFont="1" applyFill="1"/>
    <xf numFmtId="1" fontId="5" fillId="0" borderId="1" xfId="1" applyNumberFormat="1" applyFont="1" applyFill="1" applyBorder="1" applyAlignment="1">
      <alignment horizontal="center"/>
    </xf>
    <xf numFmtId="43" fontId="5" fillId="0" borderId="2" xfId="1" applyFont="1" applyFill="1" applyBorder="1" applyAlignment="1">
      <alignment horizontal="center"/>
    </xf>
    <xf numFmtId="43" fontId="6" fillId="0" borderId="0" xfId="1" applyFont="1" applyBorder="1" applyAlignment="1"/>
    <xf numFmtId="43" fontId="5" fillId="0" borderId="1" xfId="1" applyFont="1" applyFill="1" applyBorder="1" applyAlignment="1">
      <alignment horizontal="left" indent="2"/>
    </xf>
    <xf numFmtId="0" fontId="6" fillId="0" borderId="0" xfId="0" applyFont="1"/>
    <xf numFmtId="0" fontId="6" fillId="0" borderId="0" xfId="0" applyFont="1" applyAlignment="1">
      <alignment horizontal="center"/>
    </xf>
    <xf numFmtId="43" fontId="5" fillId="0" borderId="3" xfId="1" applyFont="1" applyFill="1" applyBorder="1" applyAlignment="1">
      <alignment horizontal="center"/>
    </xf>
    <xf numFmtId="43" fontId="5" fillId="0" borderId="0" xfId="1" applyFont="1" applyFill="1" applyBorder="1" applyAlignment="1">
      <alignment horizontal="center"/>
    </xf>
    <xf numFmtId="43" fontId="3" fillId="0" borderId="0" xfId="1" applyFont="1" applyFill="1" applyAlignment="1">
      <alignment horizontal="left" indent="2"/>
    </xf>
    <xf numFmtId="164" fontId="3" fillId="0" borderId="0" xfId="1" applyNumberFormat="1" applyFont="1" applyFill="1" applyBorder="1" applyAlignment="1">
      <alignment horizontal="center"/>
    </xf>
    <xf numFmtId="0" fontId="6" fillId="0" borderId="4" xfId="0" applyFont="1" applyBorder="1"/>
    <xf numFmtId="0" fontId="3" fillId="2" borderId="5" xfId="3" applyFont="1" applyFill="1" applyBorder="1"/>
    <xf numFmtId="0" fontId="3" fillId="2" borderId="4" xfId="3" applyFont="1" applyFill="1" applyBorder="1"/>
    <xf numFmtId="43" fontId="3" fillId="0" borderId="5" xfId="1" applyFont="1" applyFill="1" applyBorder="1"/>
    <xf numFmtId="43" fontId="5" fillId="0" borderId="4" xfId="1" applyFont="1" applyFill="1" applyBorder="1" applyAlignment="1">
      <alignment horizontal="left" indent="2"/>
    </xf>
    <xf numFmtId="43" fontId="6" fillId="0" borderId="6" xfId="1" applyFont="1" applyBorder="1" applyAlignment="1"/>
    <xf numFmtId="0" fontId="6" fillId="0" borderId="5" xfId="0" applyFont="1" applyBorder="1"/>
    <xf numFmtId="43" fontId="5" fillId="0" borderId="1" xfId="1" quotePrefix="1" applyFont="1" applyFill="1" applyBorder="1" applyAlignment="1">
      <alignment horizontal="center"/>
    </xf>
    <xf numFmtId="43" fontId="5" fillId="0" borderId="0" xfId="1" quotePrefix="1" applyFont="1" applyFill="1" applyBorder="1" applyAlignment="1">
      <alignment horizontal="center"/>
    </xf>
    <xf numFmtId="0" fontId="7" fillId="3" borderId="0" xfId="0" applyFont="1" applyFill="1" applyAlignment="1">
      <alignment vertical="center"/>
    </xf>
    <xf numFmtId="0" fontId="8" fillId="2" borderId="0" xfId="3" applyFont="1" applyFill="1"/>
    <xf numFmtId="0" fontId="7" fillId="2" borderId="0" xfId="0" applyFont="1" applyFill="1" applyAlignment="1">
      <alignment horizontal="center" vertical="center"/>
    </xf>
    <xf numFmtId="43" fontId="7" fillId="2" borderId="0" xfId="1" applyFont="1" applyFill="1" applyBorder="1" applyAlignment="1">
      <alignment horizontal="center" vertical="center"/>
    </xf>
    <xf numFmtId="0" fontId="9" fillId="2" borderId="0" xfId="3" applyFont="1" applyFill="1"/>
    <xf numFmtId="43" fontId="5" fillId="0" borderId="0" xfId="1" applyFont="1" applyFill="1"/>
    <xf numFmtId="0" fontId="6" fillId="3" borderId="4" xfId="3" applyFont="1" applyFill="1" applyBorder="1" applyAlignment="1">
      <alignment horizontal="center" vertical="center"/>
    </xf>
    <xf numFmtId="43" fontId="5" fillId="0" borderId="7" xfId="1" applyFont="1" applyFill="1" applyBorder="1" applyAlignment="1">
      <alignment horizontal="center" vertical="center" wrapText="1"/>
    </xf>
    <xf numFmtId="43" fontId="6" fillId="0" borderId="1" xfId="1" applyFont="1" applyFill="1" applyBorder="1" applyAlignment="1">
      <alignment horizontal="center" vertical="center"/>
    </xf>
    <xf numFmtId="43" fontId="5" fillId="0" borderId="1" xfId="1" applyFont="1" applyFill="1" applyBorder="1" applyAlignment="1">
      <alignment horizontal="center" vertical="center"/>
    </xf>
    <xf numFmtId="43" fontId="6" fillId="0" borderId="8" xfId="1" applyFont="1" applyFill="1" applyBorder="1" applyAlignment="1">
      <alignment horizontal="center" vertical="center"/>
    </xf>
    <xf numFmtId="0" fontId="5" fillId="0" borderId="1" xfId="3" applyFont="1" applyBorder="1" applyAlignment="1">
      <alignment horizontal="center" vertical="center" wrapText="1"/>
    </xf>
    <xf numFmtId="0" fontId="4" fillId="2" borderId="0" xfId="3" applyFont="1" applyFill="1" applyAlignment="1">
      <alignment horizontal="center" vertical="center"/>
    </xf>
    <xf numFmtId="0" fontId="5" fillId="2" borderId="1" xfId="3" applyFont="1" applyFill="1" applyBorder="1" applyAlignment="1">
      <alignment horizontal="left" vertical="center"/>
    </xf>
    <xf numFmtId="43" fontId="6" fillId="0" borderId="11" xfId="1" applyFont="1" applyFill="1" applyBorder="1" applyAlignment="1">
      <alignment horizontal="center" vertical="center"/>
    </xf>
    <xf numFmtId="43" fontId="6" fillId="0" borderId="9" xfId="1" applyFont="1" applyFill="1" applyBorder="1" applyAlignment="1">
      <alignment horizontal="center" vertical="center"/>
    </xf>
    <xf numFmtId="43" fontId="6" fillId="0" borderId="12" xfId="1" applyFont="1" applyFill="1" applyBorder="1" applyAlignment="1">
      <alignment horizontal="center" vertical="center"/>
    </xf>
    <xf numFmtId="43" fontId="5" fillId="0" borderId="13" xfId="1" applyFont="1" applyFill="1" applyBorder="1" applyAlignment="1">
      <alignment horizontal="right" vertical="center"/>
    </xf>
    <xf numFmtId="165" fontId="5" fillId="0" borderId="14" xfId="3" applyNumberFormat="1" applyFont="1" applyBorder="1" applyAlignment="1">
      <alignment horizontal="center" vertical="center"/>
    </xf>
    <xf numFmtId="0" fontId="4" fillId="2" borderId="0" xfId="3" applyFont="1" applyFill="1" applyAlignment="1">
      <alignment vertical="center"/>
    </xf>
    <xf numFmtId="0" fontId="3" fillId="2" borderId="1" xfId="3" applyFont="1" applyFill="1" applyBorder="1" applyAlignment="1">
      <alignment vertical="center"/>
    </xf>
    <xf numFmtId="0" fontId="9" fillId="0" borderId="6" xfId="3" applyFont="1" applyBorder="1" applyAlignment="1">
      <alignment horizontal="left" vertical="center" indent="2"/>
    </xf>
    <xf numFmtId="0" fontId="9" fillId="0" borderId="6" xfId="3" applyFont="1" applyBorder="1" applyAlignment="1">
      <alignment horizontal="left" vertical="center"/>
    </xf>
    <xf numFmtId="43" fontId="10" fillId="0" borderId="7" xfId="1" applyFont="1" applyFill="1" applyBorder="1" applyAlignment="1">
      <alignment horizontal="right" vertical="center"/>
    </xf>
    <xf numFmtId="43" fontId="10" fillId="0" borderId="6" xfId="1" applyFont="1" applyFill="1" applyBorder="1" applyAlignment="1">
      <alignment horizontal="right" vertical="center"/>
    </xf>
    <xf numFmtId="43" fontId="10" fillId="0" borderId="1" xfId="1" applyFont="1" applyFill="1" applyBorder="1" applyAlignment="1">
      <alignment horizontal="right" vertical="center"/>
    </xf>
    <xf numFmtId="166" fontId="5" fillId="0" borderId="14" xfId="2" applyNumberFormat="1" applyFont="1" applyFill="1" applyBorder="1" applyAlignment="1">
      <alignment horizontal="center" vertical="center"/>
    </xf>
    <xf numFmtId="43" fontId="5" fillId="0" borderId="7" xfId="1" applyFont="1" applyFill="1" applyBorder="1" applyAlignment="1">
      <alignment vertical="center"/>
    </xf>
    <xf numFmtId="43" fontId="6" fillId="0" borderId="6" xfId="1" applyFont="1" applyFill="1" applyBorder="1" applyAlignment="1">
      <alignment horizontal="right" vertical="center"/>
    </xf>
    <xf numFmtId="43" fontId="3" fillId="0" borderId="1" xfId="1" applyFont="1" applyFill="1" applyBorder="1" applyAlignment="1">
      <alignment horizontal="right" vertical="center"/>
    </xf>
    <xf numFmtId="0" fontId="3" fillId="0" borderId="4" xfId="3" applyFont="1" applyBorder="1" applyAlignment="1">
      <alignment vertical="center" wrapText="1"/>
    </xf>
    <xf numFmtId="0" fontId="3" fillId="0" borderId="6" xfId="3" applyFont="1" applyBorder="1" applyAlignment="1">
      <alignment horizontal="left" vertical="center" wrapText="1" indent="1"/>
    </xf>
    <xf numFmtId="43" fontId="3" fillId="0" borderId="7" xfId="1" applyFont="1" applyFill="1" applyBorder="1" applyAlignment="1">
      <alignment vertical="center"/>
    </xf>
    <xf numFmtId="43" fontId="10" fillId="0" borderId="6" xfId="1" applyFont="1" applyFill="1" applyBorder="1" applyAlignment="1">
      <alignment vertical="center"/>
    </xf>
    <xf numFmtId="43" fontId="10" fillId="0" borderId="1" xfId="1" applyFont="1" applyFill="1" applyBorder="1" applyAlignment="1">
      <alignment vertical="center"/>
    </xf>
    <xf numFmtId="43" fontId="11" fillId="0" borderId="13" xfId="1" applyFont="1" applyFill="1" applyBorder="1" applyAlignment="1">
      <alignment horizontal="right" vertical="center"/>
    </xf>
    <xf numFmtId="43" fontId="10" fillId="0" borderId="7" xfId="1" applyFont="1" applyFill="1" applyBorder="1" applyAlignment="1">
      <alignment vertical="center"/>
    </xf>
    <xf numFmtId="43" fontId="10" fillId="0" borderId="11" xfId="1" applyFont="1" applyFill="1" applyBorder="1" applyAlignment="1">
      <alignment vertical="center"/>
    </xf>
    <xf numFmtId="43" fontId="10" fillId="0" borderId="10" xfId="1" applyFont="1" applyFill="1" applyBorder="1" applyAlignment="1">
      <alignment vertical="center"/>
    </xf>
    <xf numFmtId="43" fontId="6" fillId="0" borderId="11" xfId="1" applyFont="1" applyFill="1" applyBorder="1" applyAlignment="1">
      <alignment vertical="center"/>
    </xf>
    <xf numFmtId="43" fontId="6" fillId="0" borderId="10" xfId="1" applyFont="1" applyFill="1" applyBorder="1" applyAlignment="1">
      <alignment vertical="center"/>
    </xf>
    <xf numFmtId="43" fontId="6" fillId="0" borderId="1" xfId="1" applyFont="1" applyFill="1" applyBorder="1" applyAlignment="1">
      <alignment vertical="center"/>
    </xf>
    <xf numFmtId="0" fontId="5" fillId="0" borderId="4" xfId="3" applyFont="1" applyBorder="1" applyAlignment="1">
      <alignment horizontal="left" vertical="center"/>
    </xf>
    <xf numFmtId="43" fontId="6" fillId="0" borderId="14" xfId="1" applyFont="1" applyFill="1" applyBorder="1" applyAlignment="1">
      <alignment vertical="center"/>
    </xf>
    <xf numFmtId="0" fontId="5" fillId="0" borderId="4" xfId="3" applyFont="1" applyBorder="1" applyAlignment="1">
      <alignment vertical="center"/>
    </xf>
    <xf numFmtId="0" fontId="5" fillId="0" borderId="6" xfId="3" applyFont="1" applyBorder="1" applyAlignment="1">
      <alignment vertical="center"/>
    </xf>
    <xf numFmtId="43" fontId="5" fillId="0" borderId="11" xfId="1" applyFont="1" applyFill="1" applyBorder="1" applyAlignment="1">
      <alignment vertical="center"/>
    </xf>
    <xf numFmtId="0" fontId="3" fillId="2" borderId="1" xfId="4" applyFont="1" applyFill="1" applyBorder="1" applyAlignment="1">
      <alignment vertical="center"/>
    </xf>
    <xf numFmtId="0" fontId="9" fillId="0" borderId="6" xfId="4" applyFont="1" applyBorder="1" applyAlignment="1">
      <alignment horizontal="left" vertical="center" indent="2"/>
    </xf>
    <xf numFmtId="43" fontId="10" fillId="0" borderId="14" xfId="1" applyFont="1" applyFill="1" applyBorder="1" applyAlignment="1">
      <alignment vertical="center"/>
    </xf>
    <xf numFmtId="0" fontId="5" fillId="0" borderId="1" xfId="3" applyFont="1" applyBorder="1" applyAlignment="1">
      <alignment horizontal="left" vertical="center"/>
    </xf>
    <xf numFmtId="0" fontId="5" fillId="0" borderId="6" xfId="3" applyFont="1" applyBorder="1" applyAlignment="1">
      <alignment horizontal="left" vertical="center"/>
    </xf>
    <xf numFmtId="0" fontId="5" fillId="0" borderId="1" xfId="4" applyFont="1" applyBorder="1" applyAlignment="1">
      <alignment horizontal="left" vertical="center"/>
    </xf>
    <xf numFmtId="0" fontId="9" fillId="0" borderId="6" xfId="4" applyFont="1" applyBorder="1" applyAlignment="1">
      <alignment horizontal="left" vertical="center"/>
    </xf>
    <xf numFmtId="43" fontId="6" fillId="0" borderId="9" xfId="5" applyFont="1" applyFill="1" applyBorder="1" applyAlignment="1">
      <alignment vertical="center"/>
    </xf>
    <xf numFmtId="0" fontId="3" fillId="2" borderId="0" xfId="3" applyFont="1" applyFill="1" applyAlignment="1">
      <alignment vertical="center"/>
    </xf>
    <xf numFmtId="0" fontId="5" fillId="0" borderId="0" xfId="3" applyFont="1" applyAlignment="1">
      <alignment vertical="center"/>
    </xf>
    <xf numFmtId="0" fontId="3" fillId="0" borderId="0" xfId="3" applyFont="1" applyAlignment="1">
      <alignment vertical="center"/>
    </xf>
    <xf numFmtId="43" fontId="6" fillId="0" borderId="0" xfId="1" applyFont="1" applyFill="1" applyBorder="1" applyAlignment="1">
      <alignment horizontal="center" vertical="center"/>
    </xf>
    <xf numFmtId="43" fontId="5" fillId="0" borderId="0" xfId="1" applyFont="1" applyFill="1" applyBorder="1" applyAlignment="1">
      <alignment vertical="center"/>
    </xf>
    <xf numFmtId="165" fontId="5" fillId="0" borderId="0" xfId="3" applyNumberFormat="1" applyFont="1" applyAlignment="1">
      <alignment horizontal="center" vertical="center"/>
    </xf>
    <xf numFmtId="43" fontId="3" fillId="0" borderId="0" xfId="1" applyFont="1" applyFill="1" applyBorder="1" applyAlignment="1">
      <alignment vertical="center"/>
    </xf>
    <xf numFmtId="165" fontId="3" fillId="0" borderId="0" xfId="1" applyNumberFormat="1" applyFont="1" applyFill="1" applyBorder="1" applyAlignment="1">
      <alignment vertical="center"/>
    </xf>
    <xf numFmtId="43" fontId="10" fillId="0" borderId="0" xfId="1" applyFont="1" applyFill="1"/>
    <xf numFmtId="43" fontId="3" fillId="0" borderId="0" xfId="1" applyFont="1" applyFill="1" applyAlignment="1">
      <alignment horizontal="center"/>
    </xf>
    <xf numFmtId="165" fontId="3" fillId="0" borderId="0" xfId="3" applyNumberFormat="1" applyFont="1" applyAlignment="1">
      <alignment horizontal="center"/>
    </xf>
    <xf numFmtId="43" fontId="6" fillId="0" borderId="7" xfId="1" applyFont="1" applyFill="1" applyBorder="1" applyAlignment="1">
      <alignment horizontal="center" vertical="center" wrapText="1"/>
    </xf>
    <xf numFmtId="165" fontId="5" fillId="0" borderId="1" xfId="3" applyNumberFormat="1" applyFont="1" applyBorder="1" applyAlignment="1">
      <alignment horizontal="center" vertical="center" wrapText="1"/>
    </xf>
    <xf numFmtId="49" fontId="5" fillId="2" borderId="1" xfId="3" applyNumberFormat="1" applyFont="1" applyFill="1" applyBorder="1" applyAlignment="1">
      <alignment vertical="center"/>
    </xf>
    <xf numFmtId="43" fontId="6" fillId="0" borderId="9" xfId="1" applyFont="1" applyFill="1" applyBorder="1" applyAlignment="1">
      <alignment vertical="center"/>
    </xf>
    <xf numFmtId="43" fontId="6" fillId="0" borderId="7" xfId="1" applyFont="1" applyFill="1" applyBorder="1" applyAlignment="1">
      <alignment vertical="center"/>
    </xf>
    <xf numFmtId="43" fontId="6" fillId="0" borderId="4" xfId="1" applyFont="1" applyFill="1" applyBorder="1" applyAlignment="1">
      <alignment vertical="center"/>
    </xf>
    <xf numFmtId="49" fontId="3" fillId="2" borderId="1" xfId="3" applyNumberFormat="1" applyFont="1" applyFill="1" applyBorder="1" applyAlignment="1">
      <alignment vertical="center"/>
    </xf>
    <xf numFmtId="0" fontId="9" fillId="2" borderId="4" xfId="3" applyFont="1" applyFill="1" applyBorder="1" applyAlignment="1">
      <alignment vertical="center" wrapText="1"/>
    </xf>
    <xf numFmtId="0" fontId="3" fillId="2" borderId="6" xfId="3" applyFont="1" applyFill="1" applyBorder="1" applyAlignment="1">
      <alignment horizontal="left" vertical="center" wrapText="1" indent="1"/>
    </xf>
    <xf numFmtId="43" fontId="10" fillId="0" borderId="9" xfId="1" applyFont="1" applyFill="1" applyBorder="1" applyAlignment="1">
      <alignment vertical="center"/>
    </xf>
    <xf numFmtId="43" fontId="3" fillId="0" borderId="14" xfId="1" applyFont="1" applyFill="1" applyBorder="1" applyAlignment="1">
      <alignment horizontal="right" vertical="center"/>
    </xf>
    <xf numFmtId="43" fontId="12" fillId="2" borderId="0" xfId="3" applyNumberFormat="1" applyFont="1" applyFill="1" applyAlignment="1">
      <alignment vertical="center" wrapText="1"/>
    </xf>
    <xf numFmtId="0" fontId="12" fillId="2" borderId="0" xfId="3" applyFont="1" applyFill="1" applyAlignment="1">
      <alignment vertical="center"/>
    </xf>
    <xf numFmtId="0" fontId="13" fillId="2" borderId="4" xfId="3" applyFont="1" applyFill="1" applyBorder="1" applyAlignment="1">
      <alignment vertical="center" wrapText="1"/>
    </xf>
    <xf numFmtId="43" fontId="5" fillId="0" borderId="14" xfId="1" applyFont="1" applyFill="1" applyBorder="1" applyAlignment="1">
      <alignment horizontal="right" vertical="center"/>
    </xf>
    <xf numFmtId="43" fontId="5" fillId="0" borderId="8" xfId="1" applyFont="1" applyFill="1" applyBorder="1" applyAlignment="1">
      <alignment horizontal="right" vertical="center"/>
    </xf>
    <xf numFmtId="43" fontId="14" fillId="2" borderId="0" xfId="3" applyNumberFormat="1" applyFont="1" applyFill="1" applyAlignment="1">
      <alignment vertical="center"/>
    </xf>
    <xf numFmtId="0" fontId="14" fillId="2" borderId="0" xfId="3" applyFont="1" applyFill="1" applyAlignment="1">
      <alignment vertical="center"/>
    </xf>
    <xf numFmtId="49" fontId="5" fillId="0" borderId="1" xfId="3" applyNumberFormat="1" applyFont="1" applyBorder="1" applyAlignment="1">
      <alignment vertical="center"/>
    </xf>
    <xf numFmtId="43" fontId="5" fillId="0" borderId="1" xfId="1" applyFont="1" applyFill="1" applyBorder="1" applyAlignment="1">
      <alignment horizontal="right" vertical="center"/>
    </xf>
    <xf numFmtId="0" fontId="3" fillId="2" borderId="0" xfId="3" applyFont="1" applyFill="1" applyAlignment="1">
      <alignment vertical="center" wrapText="1"/>
    </xf>
    <xf numFmtId="43" fontId="10" fillId="0" borderId="0" xfId="1" applyFont="1" applyFill="1" applyBorder="1" applyAlignment="1">
      <alignment vertical="center"/>
    </xf>
    <xf numFmtId="0" fontId="6" fillId="3" borderId="4" xfId="3" applyFont="1" applyFill="1" applyBorder="1" applyAlignment="1">
      <alignment horizontal="left" vertical="center"/>
    </xf>
    <xf numFmtId="0" fontId="6" fillId="3" borderId="15" xfId="3" applyFont="1" applyFill="1" applyBorder="1" applyAlignment="1">
      <alignment horizontal="center" vertical="center"/>
    </xf>
    <xf numFmtId="43" fontId="5" fillId="0" borderId="11" xfId="1" applyFont="1" applyFill="1" applyBorder="1" applyAlignment="1">
      <alignment vertical="center" wrapText="1"/>
    </xf>
    <xf numFmtId="43" fontId="5" fillId="0" borderId="9" xfId="1" applyFont="1" applyFill="1" applyBorder="1" applyAlignment="1">
      <alignment vertical="center" wrapText="1"/>
    </xf>
    <xf numFmtId="43" fontId="5" fillId="0" borderId="1" xfId="1" applyFont="1" applyFill="1" applyBorder="1" applyAlignment="1">
      <alignment vertical="center" wrapText="1"/>
    </xf>
    <xf numFmtId="43" fontId="5" fillId="0" borderId="12" xfId="1" applyFont="1" applyFill="1" applyBorder="1" applyAlignment="1">
      <alignment vertical="center" wrapText="1"/>
    </xf>
    <xf numFmtId="43" fontId="5" fillId="0" borderId="10" xfId="1" applyFont="1" applyFill="1" applyBorder="1" applyAlignment="1">
      <alignment vertical="center" wrapText="1"/>
    </xf>
    <xf numFmtId="166" fontId="5" fillId="0" borderId="1" xfId="2" applyNumberFormat="1" applyFont="1" applyFill="1" applyBorder="1" applyAlignment="1">
      <alignment horizontal="center" vertical="center"/>
    </xf>
    <xf numFmtId="43" fontId="4" fillId="2" borderId="0" xfId="3" applyNumberFormat="1" applyFont="1" applyFill="1" applyAlignment="1">
      <alignment vertical="center"/>
    </xf>
    <xf numFmtId="0" fontId="5" fillId="2" borderId="4" xfId="3" applyFont="1" applyFill="1" applyBorder="1" applyAlignment="1">
      <alignment vertical="center" wrapText="1"/>
    </xf>
    <xf numFmtId="0" fontId="5" fillId="2" borderId="6" xfId="3" applyFont="1" applyFill="1" applyBorder="1" applyAlignment="1">
      <alignment vertical="center" wrapText="1"/>
    </xf>
    <xf numFmtId="43" fontId="5" fillId="0" borderId="4" xfId="1" applyFont="1" applyFill="1" applyBorder="1" applyAlignment="1">
      <alignment vertical="center"/>
    </xf>
    <xf numFmtId="43" fontId="5" fillId="0" borderId="1" xfId="1" applyFont="1" applyFill="1" applyBorder="1" applyAlignment="1">
      <alignment vertical="center"/>
    </xf>
    <xf numFmtId="43" fontId="5" fillId="0" borderId="16" xfId="1" applyFont="1" applyFill="1" applyBorder="1" applyAlignment="1">
      <alignment vertical="center"/>
    </xf>
    <xf numFmtId="167" fontId="4" fillId="2" borderId="0" xfId="3" applyNumberFormat="1" applyFont="1" applyFill="1" applyAlignment="1">
      <alignment vertical="center"/>
    </xf>
    <xf numFmtId="0" fontId="3" fillId="2" borderId="1" xfId="3" applyFont="1" applyFill="1" applyBorder="1" applyAlignment="1">
      <alignment horizontal="left" vertical="center"/>
    </xf>
    <xf numFmtId="0" fontId="13" fillId="2" borderId="6" xfId="3" applyFont="1" applyFill="1" applyBorder="1" applyAlignment="1">
      <alignment horizontal="left" vertical="center" wrapText="1" indent="1"/>
    </xf>
    <xf numFmtId="43" fontId="5" fillId="0" borderId="8" xfId="1" applyFont="1" applyFill="1" applyBorder="1" applyAlignment="1">
      <alignment vertical="center" wrapText="1"/>
    </xf>
    <xf numFmtId="0" fontId="3" fillId="2" borderId="4" xfId="3" applyFont="1" applyFill="1" applyBorder="1" applyAlignment="1">
      <alignment vertical="center" wrapText="1"/>
    </xf>
    <xf numFmtId="0" fontId="3" fillId="2" borderId="6" xfId="3" applyFont="1" applyFill="1" applyBorder="1" applyAlignment="1">
      <alignment horizontal="left" vertical="center" wrapText="1" indent="2"/>
    </xf>
    <xf numFmtId="43" fontId="3" fillId="0" borderId="8" xfId="1" applyFont="1" applyFill="1" applyBorder="1" applyAlignment="1">
      <alignment vertical="center" wrapText="1"/>
    </xf>
    <xf numFmtId="0" fontId="13" fillId="2" borderId="5" xfId="3" applyFont="1" applyFill="1" applyBorder="1" applyAlignment="1">
      <alignment horizontal="left" vertical="center" wrapText="1" indent="1"/>
    </xf>
    <xf numFmtId="0" fontId="4" fillId="0" borderId="0" xfId="3" applyFont="1" applyAlignment="1">
      <alignment vertical="center"/>
    </xf>
    <xf numFmtId="43" fontId="5" fillId="0" borderId="6" xfId="1" applyFont="1" applyFill="1" applyBorder="1" applyAlignment="1">
      <alignment vertical="center"/>
    </xf>
    <xf numFmtId="0" fontId="3" fillId="0" borderId="1" xfId="3" applyFont="1" applyBorder="1" applyAlignment="1">
      <alignment horizontal="left" vertical="center" wrapText="1"/>
    </xf>
    <xf numFmtId="0" fontId="13" fillId="0" borderId="1" xfId="3" applyFont="1" applyBorder="1" applyAlignment="1">
      <alignment horizontal="left" vertical="center"/>
    </xf>
    <xf numFmtId="0" fontId="13" fillId="0" borderId="4" xfId="3" applyFont="1" applyBorder="1" applyAlignment="1">
      <alignment vertical="center" wrapText="1"/>
    </xf>
    <xf numFmtId="0" fontId="13" fillId="0" borderId="6" xfId="3" applyFont="1" applyBorder="1" applyAlignment="1">
      <alignment horizontal="left" vertical="center" wrapText="1" indent="1"/>
    </xf>
    <xf numFmtId="0" fontId="4" fillId="2" borderId="4" xfId="3" applyFont="1" applyFill="1" applyBorder="1" applyAlignment="1">
      <alignment vertical="center"/>
    </xf>
    <xf numFmtId="0" fontId="3" fillId="2" borderId="6" xfId="6" applyFont="1" applyFill="1" applyBorder="1" applyAlignment="1">
      <alignment horizontal="left" vertical="center" wrapText="1" indent="2"/>
    </xf>
    <xf numFmtId="0" fontId="3" fillId="0" borderId="1" xfId="6" applyFont="1" applyFill="1" applyBorder="1" applyAlignment="1">
      <alignment horizontal="left" vertical="center"/>
    </xf>
    <xf numFmtId="0" fontId="16" fillId="0" borderId="4" xfId="0" applyFont="1" applyBorder="1" applyAlignment="1">
      <alignment vertical="center"/>
    </xf>
    <xf numFmtId="0" fontId="3" fillId="0" borderId="6" xfId="6" applyFont="1" applyFill="1" applyBorder="1" applyAlignment="1">
      <alignment horizontal="left" vertical="center" wrapText="1" indent="2"/>
    </xf>
    <xf numFmtId="0" fontId="16" fillId="0" borderId="4" xfId="0" applyFont="1" applyBorder="1" applyAlignment="1">
      <alignment vertical="center" wrapText="1"/>
    </xf>
    <xf numFmtId="0" fontId="3" fillId="2" borderId="1" xfId="6" applyFont="1" applyFill="1" applyBorder="1" applyAlignment="1">
      <alignment horizontal="left" vertical="center"/>
    </xf>
    <xf numFmtId="0" fontId="3" fillId="2" borderId="4" xfId="6" applyFont="1" applyFill="1" applyBorder="1" applyAlignment="1">
      <alignment vertical="center" wrapText="1"/>
    </xf>
    <xf numFmtId="43" fontId="3" fillId="0" borderId="9" xfId="1" applyFont="1" applyFill="1" applyBorder="1" applyAlignment="1">
      <alignment horizontal="right" vertical="center"/>
    </xf>
    <xf numFmtId="43" fontId="3" fillId="0" borderId="6" xfId="1" applyFont="1" applyFill="1" applyBorder="1" applyAlignment="1">
      <alignment vertical="center"/>
    </xf>
    <xf numFmtId="0" fontId="13" fillId="2" borderId="1" xfId="6" applyFont="1" applyFill="1" applyBorder="1" applyAlignment="1">
      <alignment horizontal="left" vertical="center"/>
    </xf>
    <xf numFmtId="43" fontId="5" fillId="0" borderId="7" xfId="1" applyFont="1" applyFill="1" applyBorder="1" applyAlignment="1">
      <alignment horizontal="center" vertical="center"/>
    </xf>
    <xf numFmtId="0" fontId="3" fillId="2" borderId="6" xfId="6" applyFont="1" applyFill="1" applyBorder="1" applyAlignment="1">
      <alignment horizontal="left" vertical="center" wrapText="1" indent="1"/>
    </xf>
    <xf numFmtId="0" fontId="3" fillId="0" borderId="4" xfId="6" applyFont="1" applyFill="1" applyBorder="1" applyAlignment="1">
      <alignment vertical="center" wrapText="1"/>
    </xf>
    <xf numFmtId="0" fontId="3" fillId="0" borderId="6" xfId="6" applyFont="1" applyFill="1" applyBorder="1" applyAlignment="1">
      <alignment horizontal="left" vertical="center" wrapText="1" indent="1"/>
    </xf>
    <xf numFmtId="43" fontId="3" fillId="0" borderId="7" xfId="1" applyFont="1" applyBorder="1" applyAlignment="1">
      <alignment vertical="center"/>
    </xf>
    <xf numFmtId="0" fontId="3" fillId="2" borderId="6" xfId="3" applyFont="1" applyFill="1" applyBorder="1" applyAlignment="1">
      <alignment vertical="center" wrapText="1"/>
    </xf>
    <xf numFmtId="166" fontId="5" fillId="0" borderId="1" xfId="3" applyNumberFormat="1" applyFont="1" applyBorder="1" applyAlignment="1">
      <alignment horizontal="center" vertical="center"/>
    </xf>
    <xf numFmtId="43" fontId="6" fillId="0" borderId="6" xfId="1" applyFont="1" applyFill="1" applyBorder="1" applyAlignment="1">
      <alignment vertical="center"/>
    </xf>
    <xf numFmtId="165" fontId="5" fillId="0" borderId="14" xfId="2" applyNumberFormat="1" applyFont="1" applyFill="1" applyBorder="1" applyAlignment="1">
      <alignment horizontal="center" vertical="center"/>
    </xf>
    <xf numFmtId="0" fontId="3" fillId="0" borderId="1" xfId="3" applyFont="1" applyBorder="1" applyAlignment="1">
      <alignment horizontal="left"/>
    </xf>
    <xf numFmtId="0" fontId="5" fillId="0" borderId="4" xfId="3" applyFont="1" applyBorder="1" applyAlignment="1">
      <alignment vertical="center" wrapText="1"/>
    </xf>
    <xf numFmtId="0" fontId="3" fillId="0" borderId="6" xfId="3" applyFont="1" applyBorder="1" applyAlignment="1">
      <alignment vertical="center" wrapText="1"/>
    </xf>
    <xf numFmtId="43" fontId="10" fillId="0" borderId="7" xfId="1" applyFont="1" applyFill="1" applyBorder="1"/>
    <xf numFmtId="0" fontId="3" fillId="2" borderId="17" xfId="3" applyFont="1" applyFill="1" applyBorder="1" applyAlignment="1">
      <alignment horizontal="left"/>
    </xf>
    <xf numFmtId="43" fontId="10" fillId="0" borderId="6" xfId="1" applyFont="1" applyFill="1" applyBorder="1"/>
    <xf numFmtId="43" fontId="5" fillId="0" borderId="6" xfId="1" applyFont="1" applyFill="1" applyBorder="1" applyAlignment="1"/>
    <xf numFmtId="43" fontId="3" fillId="0" borderId="6" xfId="1" applyFont="1" applyFill="1" applyBorder="1"/>
    <xf numFmtId="165" fontId="5" fillId="0" borderId="6" xfId="3" applyNumberFormat="1" applyFont="1" applyBorder="1" applyAlignment="1">
      <alignment horizontal="center" vertical="center"/>
    </xf>
    <xf numFmtId="0" fontId="5" fillId="2" borderId="15" xfId="3" applyFont="1" applyFill="1" applyBorder="1" applyAlignment="1">
      <alignment horizontal="left" vertical="center"/>
    </xf>
    <xf numFmtId="0" fontId="3" fillId="2" borderId="0" xfId="3" applyFont="1" applyFill="1" applyAlignment="1">
      <alignment horizontal="left"/>
    </xf>
    <xf numFmtId="0" fontId="3" fillId="2" borderId="17" xfId="3" applyFont="1" applyFill="1" applyBorder="1"/>
    <xf numFmtId="43" fontId="10" fillId="0" borderId="17" xfId="1" applyFont="1" applyFill="1" applyBorder="1"/>
    <xf numFmtId="43" fontId="3" fillId="0" borderId="17" xfId="1" applyFont="1" applyFill="1" applyBorder="1" applyAlignment="1"/>
    <xf numFmtId="164" fontId="3" fillId="0" borderId="17" xfId="1" applyNumberFormat="1" applyFont="1" applyFill="1" applyBorder="1" applyAlignment="1">
      <alignment horizontal="center"/>
    </xf>
    <xf numFmtId="0" fontId="9" fillId="2" borderId="0" xfId="3" applyFont="1" applyFill="1" applyAlignment="1">
      <alignment horizontal="left"/>
    </xf>
    <xf numFmtId="164" fontId="3" fillId="0" borderId="0" xfId="1" applyNumberFormat="1" applyFont="1" applyFill="1" applyBorder="1" applyAlignment="1">
      <alignment vertical="center"/>
    </xf>
    <xf numFmtId="43" fontId="5" fillId="0" borderId="18" xfId="1" applyFont="1" applyFill="1" applyBorder="1" applyAlignment="1">
      <alignment horizontal="center" vertical="center"/>
    </xf>
    <xf numFmtId="165" fontId="5" fillId="0" borderId="0" xfId="3" applyNumberFormat="1" applyFont="1" applyAlignment="1">
      <alignment horizontal="center" vertical="center" wrapText="1"/>
    </xf>
    <xf numFmtId="43" fontId="10" fillId="0" borderId="4" xfId="1" applyFont="1" applyFill="1" applyBorder="1"/>
    <xf numFmtId="165" fontId="3" fillId="0" borderId="5" xfId="3" applyNumberFormat="1" applyFont="1" applyBorder="1" applyAlignment="1">
      <alignment horizontal="center"/>
    </xf>
    <xf numFmtId="43" fontId="6" fillId="0" borderId="7" xfId="1" applyFont="1" applyFill="1" applyBorder="1" applyAlignment="1"/>
    <xf numFmtId="43" fontId="5" fillId="0" borderId="5" xfId="1" applyFont="1" applyFill="1" applyBorder="1"/>
    <xf numFmtId="43" fontId="5" fillId="0" borderId="18" xfId="1" applyFont="1" applyFill="1" applyBorder="1"/>
    <xf numFmtId="166" fontId="5" fillId="0" borderId="1" xfId="2" applyNumberFormat="1" applyFont="1" applyFill="1" applyBorder="1" applyAlignment="1">
      <alignment horizontal="center"/>
    </xf>
    <xf numFmtId="166" fontId="5" fillId="0" borderId="0" xfId="2" applyNumberFormat="1" applyFont="1" applyFill="1" applyBorder="1" applyAlignment="1">
      <alignment horizontal="center"/>
    </xf>
    <xf numFmtId="0" fontId="3" fillId="2" borderId="1" xfId="3" applyFont="1" applyFill="1" applyBorder="1" applyAlignment="1">
      <alignment horizontal="left"/>
    </xf>
    <xf numFmtId="0" fontId="3" fillId="2" borderId="6" xfId="3" applyFont="1" applyFill="1" applyBorder="1"/>
    <xf numFmtId="43" fontId="3" fillId="0" borderId="18" xfId="1" applyFont="1" applyFill="1" applyBorder="1"/>
    <xf numFmtId="0" fontId="10" fillId="2" borderId="4" xfId="0" applyFont="1" applyFill="1" applyBorder="1"/>
    <xf numFmtId="0" fontId="10" fillId="2" borderId="6" xfId="0" applyFont="1" applyFill="1" applyBorder="1"/>
    <xf numFmtId="165" fontId="5" fillId="0" borderId="1" xfId="2" applyNumberFormat="1" applyFont="1" applyFill="1" applyBorder="1" applyAlignment="1">
      <alignment horizontal="center"/>
    </xf>
    <xf numFmtId="165" fontId="5" fillId="0" borderId="0" xfId="2" applyNumberFormat="1" applyFont="1" applyFill="1" applyBorder="1" applyAlignment="1">
      <alignment horizontal="center"/>
    </xf>
    <xf numFmtId="43" fontId="3" fillId="0" borderId="5" xfId="1" applyFont="1" applyFill="1" applyBorder="1" applyAlignment="1"/>
    <xf numFmtId="43" fontId="3" fillId="0" borderId="1" xfId="1" applyFont="1" applyFill="1" applyBorder="1"/>
    <xf numFmtId="165" fontId="5" fillId="0" borderId="0" xfId="2" applyNumberFormat="1" applyFont="1" applyFill="1" applyBorder="1" applyAlignment="1">
      <alignment horizontal="left"/>
    </xf>
    <xf numFmtId="166" fontId="3" fillId="0" borderId="0" xfId="1" applyNumberFormat="1" applyFont="1" applyFill="1" applyAlignment="1">
      <alignment horizontal="center"/>
    </xf>
    <xf numFmtId="43" fontId="6" fillId="0" borderId="7" xfId="1" applyFont="1" applyFill="1" applyBorder="1"/>
    <xf numFmtId="165" fontId="5" fillId="0" borderId="1" xfId="2" applyNumberFormat="1" applyFont="1" applyFill="1" applyBorder="1" applyAlignment="1">
      <alignment horizontal="right"/>
    </xf>
    <xf numFmtId="165" fontId="5" fillId="0" borderId="0" xfId="2" applyNumberFormat="1" applyFont="1" applyFill="1" applyBorder="1" applyAlignment="1">
      <alignment horizontal="right"/>
    </xf>
    <xf numFmtId="0" fontId="4" fillId="2" borderId="0" xfId="3" applyFont="1" applyFill="1" applyAlignment="1">
      <alignment horizontal="center"/>
    </xf>
    <xf numFmtId="166" fontId="3" fillId="0" borderId="0" xfId="1" applyNumberFormat="1" applyFont="1" applyFill="1" applyBorder="1" applyAlignment="1">
      <alignment vertical="center"/>
    </xf>
    <xf numFmtId="0" fontId="10" fillId="2" borderId="1" xfId="0" applyFont="1" applyFill="1" applyBorder="1" applyAlignment="1">
      <alignment horizontal="left"/>
    </xf>
    <xf numFmtId="43" fontId="10" fillId="0" borderId="0" xfId="1" applyFont="1" applyFill="1" applyAlignment="1">
      <alignment horizontal="center"/>
    </xf>
    <xf numFmtId="4" fontId="0" fillId="0" borderId="0" xfId="0" applyNumberFormat="1" applyAlignment="1">
      <alignment horizontal="left"/>
    </xf>
    <xf numFmtId="0" fontId="6" fillId="3" borderId="15" xfId="3" applyFont="1" applyFill="1" applyBorder="1" applyAlignment="1">
      <alignment horizontal="left" vertical="center"/>
    </xf>
    <xf numFmtId="43" fontId="5" fillId="0" borderId="13" xfId="1" applyFont="1" applyFill="1" applyBorder="1"/>
    <xf numFmtId="165" fontId="5" fillId="0" borderId="0" xfId="3" applyNumberFormat="1" applyFont="1" applyAlignment="1">
      <alignment horizontal="left" vertical="center" wrapText="1"/>
    </xf>
    <xf numFmtId="0" fontId="3" fillId="2" borderId="9" xfId="3" applyFont="1" applyFill="1" applyBorder="1"/>
    <xf numFmtId="0" fontId="3" fillId="2" borderId="10" xfId="3" applyFont="1" applyFill="1" applyBorder="1"/>
    <xf numFmtId="43" fontId="10" fillId="0" borderId="11" xfId="1" applyFont="1" applyFill="1" applyBorder="1"/>
    <xf numFmtId="43" fontId="10" fillId="0" borderId="9" xfId="1" applyFont="1" applyFill="1" applyBorder="1"/>
    <xf numFmtId="43" fontId="3" fillId="0" borderId="1" xfId="1" applyFont="1" applyBorder="1"/>
    <xf numFmtId="43" fontId="3" fillId="0" borderId="19" xfId="1" applyFont="1" applyFill="1" applyBorder="1"/>
    <xf numFmtId="165" fontId="5" fillId="0" borderId="14" xfId="2" applyNumberFormat="1" applyFont="1" applyFill="1" applyBorder="1" applyAlignment="1">
      <alignment horizontal="right"/>
    </xf>
    <xf numFmtId="43" fontId="5" fillId="0" borderId="8" xfId="1" applyFont="1" applyFill="1" applyBorder="1"/>
    <xf numFmtId="43" fontId="10" fillId="0" borderId="20" xfId="1" applyFont="1" applyFill="1" applyBorder="1"/>
    <xf numFmtId="0" fontId="3" fillId="2" borderId="21" xfId="3" applyFont="1" applyFill="1" applyBorder="1"/>
    <xf numFmtId="43" fontId="3" fillId="0" borderId="22" xfId="1" applyFont="1" applyBorder="1"/>
    <xf numFmtId="43" fontId="3" fillId="0" borderId="22" xfId="1" applyFont="1" applyFill="1" applyBorder="1"/>
    <xf numFmtId="165" fontId="5" fillId="0" borderId="23" xfId="2" applyNumberFormat="1" applyFont="1" applyFill="1" applyBorder="1" applyAlignment="1">
      <alignment horizontal="right"/>
    </xf>
    <xf numFmtId="0" fontId="5" fillId="3" borderId="4" xfId="3" applyFont="1" applyFill="1" applyBorder="1" applyAlignment="1">
      <alignment horizontal="left" vertical="center"/>
    </xf>
    <xf numFmtId="0" fontId="5" fillId="3" borderId="6" xfId="3" applyFont="1" applyFill="1" applyBorder="1" applyAlignment="1">
      <alignment horizontal="left" vertical="center"/>
    </xf>
    <xf numFmtId="43" fontId="6" fillId="0" borderId="7" xfId="1" applyFont="1" applyFill="1" applyBorder="1" applyAlignment="1">
      <alignment horizontal="right" vertical="center"/>
    </xf>
    <xf numFmtId="43" fontId="5" fillId="0" borderId="6" xfId="1" applyFont="1" applyFill="1" applyBorder="1" applyAlignment="1">
      <alignment horizontal="right" vertical="center"/>
    </xf>
    <xf numFmtId="43" fontId="11" fillId="0" borderId="18" xfId="1" applyFont="1" applyFill="1" applyBorder="1" applyAlignment="1">
      <alignment horizontal="left" vertical="center"/>
    </xf>
    <xf numFmtId="165" fontId="5" fillId="0" borderId="1" xfId="3" applyNumberFormat="1" applyFont="1" applyBorder="1" applyAlignment="1">
      <alignment horizontal="center" vertical="center"/>
    </xf>
    <xf numFmtId="43" fontId="17" fillId="0" borderId="22" xfId="1" applyFont="1" applyFill="1" applyBorder="1"/>
    <xf numFmtId="0" fontId="6" fillId="3" borderId="6" xfId="3" applyFont="1" applyFill="1" applyBorder="1" applyAlignment="1">
      <alignment horizontal="left" vertical="center"/>
    </xf>
    <xf numFmtId="43" fontId="6" fillId="0" borderId="6" xfId="1" applyFont="1" applyFill="1" applyBorder="1" applyAlignment="1">
      <alignment horizontal="center" vertical="center"/>
    </xf>
    <xf numFmtId="0" fontId="10" fillId="2" borderId="14" xfId="0" applyFont="1" applyFill="1" applyBorder="1" applyAlignment="1">
      <alignment horizontal="left"/>
    </xf>
    <xf numFmtId="43" fontId="3" fillId="0" borderId="10" xfId="1" applyFont="1" applyFill="1" applyBorder="1"/>
    <xf numFmtId="43" fontId="3" fillId="0" borderId="13" xfId="1" applyFont="1" applyFill="1" applyBorder="1"/>
    <xf numFmtId="0" fontId="0" fillId="0" borderId="0" xfId="0" applyAlignment="1">
      <alignment horizontal="left"/>
    </xf>
    <xf numFmtId="43" fontId="3" fillId="0" borderId="8" xfId="1" applyFont="1" applyFill="1" applyBorder="1"/>
    <xf numFmtId="43" fontId="3" fillId="0" borderId="5" xfId="1" applyFont="1" applyBorder="1"/>
    <xf numFmtId="0" fontId="10" fillId="2" borderId="0" xfId="0" applyFont="1" applyFill="1" applyAlignment="1">
      <alignment horizontal="left"/>
    </xf>
    <xf numFmtId="43" fontId="10" fillId="0" borderId="0" xfId="1" applyFont="1" applyFill="1" applyBorder="1"/>
    <xf numFmtId="43" fontId="5" fillId="0" borderId="0" xfId="1" applyFont="1" applyFill="1" applyBorder="1"/>
    <xf numFmtId="166" fontId="5" fillId="0" borderId="0" xfId="1" applyNumberFormat="1" applyFont="1" applyFill="1" applyBorder="1"/>
    <xf numFmtId="0" fontId="3" fillId="5" borderId="0" xfId="0" applyFont="1" applyFill="1" applyAlignment="1">
      <alignment horizontal="left"/>
    </xf>
    <xf numFmtId="0" fontId="19" fillId="0" borderId="0" xfId="0" applyFont="1"/>
    <xf numFmtId="0" fontId="20" fillId="0" borderId="0" xfId="0" applyFont="1"/>
    <xf numFmtId="167" fontId="3" fillId="0" borderId="0" xfId="3" applyNumberFormat="1" applyFont="1"/>
    <xf numFmtId="0" fontId="5" fillId="3" borderId="1" xfId="3" applyFont="1" applyFill="1" applyBorder="1" applyAlignment="1">
      <alignment vertical="center" wrapText="1"/>
    </xf>
    <xf numFmtId="0" fontId="5" fillId="3" borderId="4" xfId="3" applyFont="1" applyFill="1" applyBorder="1" applyAlignment="1">
      <alignment vertical="center" wrapText="1"/>
    </xf>
    <xf numFmtId="0" fontId="7" fillId="3" borderId="0" xfId="0" applyFont="1" applyFill="1" applyAlignment="1">
      <alignment horizontal="center" vertical="center"/>
    </xf>
    <xf numFmtId="0" fontId="6" fillId="3" borderId="4" xfId="3" applyFont="1" applyFill="1" applyBorder="1" applyAlignment="1">
      <alignment horizontal="center" vertical="center"/>
    </xf>
    <xf numFmtId="0" fontId="6" fillId="3" borderId="6" xfId="3" applyFont="1" applyFill="1" applyBorder="1" applyAlignment="1">
      <alignment horizontal="center" vertical="center"/>
    </xf>
    <xf numFmtId="0" fontId="5" fillId="0" borderId="9" xfId="3" applyFont="1" applyBorder="1" applyAlignment="1">
      <alignment horizontal="left" vertical="center" wrapText="1"/>
    </xf>
    <xf numFmtId="0" fontId="5" fillId="0" borderId="10" xfId="3" applyFont="1" applyBorder="1" applyAlignment="1">
      <alignment horizontal="left" vertical="center" wrapText="1"/>
    </xf>
    <xf numFmtId="0" fontId="6" fillId="3" borderId="4" xfId="3" applyFont="1" applyFill="1" applyBorder="1" applyAlignment="1">
      <alignment horizontal="left" vertical="center" wrapText="1"/>
    </xf>
    <xf numFmtId="0" fontId="6" fillId="3" borderId="5" xfId="3" applyFont="1" applyFill="1" applyBorder="1" applyAlignment="1">
      <alignment horizontal="left" vertical="center" wrapText="1"/>
    </xf>
    <xf numFmtId="0" fontId="9" fillId="0" borderId="4" xfId="3" applyFont="1" applyBorder="1" applyAlignment="1">
      <alignment horizontal="left" vertical="center" wrapText="1" indent="2"/>
    </xf>
    <xf numFmtId="0" fontId="9" fillId="0" borderId="5" xfId="3" applyFont="1" applyBorder="1" applyAlignment="1">
      <alignment horizontal="left" vertical="center" wrapText="1" indent="2"/>
    </xf>
    <xf numFmtId="0" fontId="5" fillId="4" borderId="4" xfId="3" applyFont="1" applyFill="1" applyBorder="1" applyAlignment="1">
      <alignment horizontal="left" vertical="center" wrapText="1"/>
    </xf>
    <xf numFmtId="0" fontId="5" fillId="4" borderId="5" xfId="3" applyFont="1" applyFill="1" applyBorder="1" applyAlignment="1">
      <alignment horizontal="left" vertical="center" wrapText="1"/>
    </xf>
    <xf numFmtId="0" fontId="5" fillId="3" borderId="1" xfId="3" applyFont="1" applyFill="1" applyBorder="1" applyAlignment="1">
      <alignment horizontal="left" vertical="center" wrapText="1"/>
    </xf>
    <xf numFmtId="0" fontId="5" fillId="3" borderId="4" xfId="3" applyFont="1" applyFill="1" applyBorder="1" applyAlignment="1">
      <alignment horizontal="left" vertical="center" wrapText="1"/>
    </xf>
    <xf numFmtId="0" fontId="3" fillId="5" borderId="0" xfId="0" applyFont="1" applyFill="1" applyAlignment="1">
      <alignment horizontal="left" vertical="center" wrapText="1"/>
    </xf>
    <xf numFmtId="0" fontId="10" fillId="2" borderId="0" xfId="0" applyFont="1" applyFill="1" applyAlignment="1">
      <alignment horizontal="left" vertical="center"/>
    </xf>
    <xf numFmtId="0" fontId="10" fillId="2" borderId="0" xfId="0" applyFont="1" applyFill="1" applyAlignment="1">
      <alignment horizontal="left" vertical="center" wrapText="1"/>
    </xf>
    <xf numFmtId="0" fontId="18" fillId="5" borderId="0" xfId="0" applyFont="1" applyFill="1" applyAlignment="1">
      <alignment horizontal="left" vertical="center" wrapText="1"/>
    </xf>
    <xf numFmtId="0" fontId="3" fillId="2" borderId="0" xfId="3" applyFont="1" applyFill="1" applyAlignment="1">
      <alignment horizontal="left" vertical="center" wrapText="1"/>
    </xf>
    <xf numFmtId="0" fontId="3" fillId="2" borderId="0" xfId="3" applyFont="1" applyFill="1" applyAlignment="1">
      <alignment horizontal="left" vertical="center"/>
    </xf>
  </cellXfs>
  <cellStyles count="7">
    <cellStyle name="Normal" xfId="0" builtinId="0"/>
    <cellStyle name="Normal 2" xfId="3" xr:uid="{E745E41D-1A89-4CFB-B028-DF49D89FAE1B}"/>
    <cellStyle name="Normal 2 2" xfId="6" xr:uid="{1E635ABE-FE28-49CC-824E-5401F705A3BE}"/>
    <cellStyle name="Normal 2 2 3" xfId="4" xr:uid="{29CF3AE3-7150-49A5-BE39-7E2725647356}"/>
    <cellStyle name="Porcentagem" xfId="2" builtinId="5"/>
    <cellStyle name="Vírgula" xfId="1" builtinId="3"/>
    <cellStyle name="Vírgula 5 3" xfId="5" xr:uid="{F5AF6277-E772-4F71-883D-06DA57C3A4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19052</xdr:colOff>
      <xdr:row>0</xdr:row>
      <xdr:rowOff>19051</xdr:rowOff>
    </xdr:from>
    <xdr:to>
      <xdr:col>2</xdr:col>
      <xdr:colOff>2066926</xdr:colOff>
      <xdr:row>4</xdr:row>
      <xdr:rowOff>1</xdr:rowOff>
    </xdr:to>
    <xdr:pic>
      <xdr:nvPicPr>
        <xdr:cNvPr id="2" name="Imagem 1">
          <a:extLst>
            <a:ext uri="{FF2B5EF4-FFF2-40B4-BE49-F238E27FC236}">
              <a16:creationId xmlns:a16="http://schemas.microsoft.com/office/drawing/2014/main" id="{45E4AC51-0E23-40A3-BF1E-5FB64BBFBE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2" y="19051"/>
          <a:ext cx="3000374" cy="590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8.90.3\contabilidade\Ativos\Lawson\Contabil\2009\Relat&#243;rios\Centro%20de%20cust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Documents%20and%20Settings\CELSO.COMPAIR\Configura&#231;&#245;es%20locais\Temporary%20Internet%20Files\Content.IE5\37XBN1WS\Calculo_varia&#231;&#227;o_cambial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My%20Documents\IMIS_04_0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ISTEMAS\PUBLICO\Documents%20and%20Settings\CELSO.COMPAIR\Configura&#231;&#245;es%20locais\Temporary%20Internet%20Files\Content.IE5\RF5WHBA7\BANKRE~1%20COMPAIR%20DO%20BRASI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windows\TEMP\0000%20JWR%20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TEMP\IMIS04%20PRP%20Proform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IAS%20Reporting\IntraNet\InteractiveTemplates\5431%20MR03%20BSh%20Explosion%20by%20Uni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cipal"/>
      <sheetName val="PlanoContas"/>
      <sheetName val="CentroCusto"/>
      <sheetName val="PlanoContasReais"/>
      <sheetName val="PlanoContasEuro"/>
      <sheetName val="CentroCustoReais"/>
      <sheetName val="CentroCustoEuro"/>
      <sheetName val="Capa"/>
      <sheetName val="Assets"/>
      <sheetName val="Liabilities"/>
      <sheetName val="SI"/>
      <sheetName val="11111 R$"/>
      <sheetName val="38396 R$"/>
      <sheetName val="89510 R$"/>
      <sheetName val="91820 R$"/>
      <sheetName val="91860 R$"/>
      <sheetName val="R$ TOTAL"/>
      <sheetName val="11111 US$"/>
      <sheetName val="38396 US$"/>
      <sheetName val="89510 US$"/>
      <sheetName val="91820 US$"/>
      <sheetName val="91860 US$"/>
      <sheetName val="US$ TOTAL"/>
      <sheetName val="DMPL"/>
      <sheetName val="DFC"/>
      <sheetName val="CTA"/>
      <sheetName val="personnel - 2"/>
      <sheetName val="Provisões"/>
      <sheetName val="LOANS"/>
      <sheetName val="DOAR"/>
      <sheetName val="Empréstimo"/>
      <sheetName val="Imobilizado"/>
      <sheetName val="CTA DF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72">
          <cell r="Q72">
            <v>-4264.49</v>
          </cell>
        </row>
      </sheetData>
      <sheetData sheetId="17"/>
      <sheetData sheetId="18"/>
      <sheetData sheetId="19"/>
      <sheetData sheetId="20"/>
      <sheetData sheetId="21"/>
      <sheetData sheetId="22">
        <row r="72">
          <cell r="Q72">
            <v>-1989.99</v>
          </cell>
        </row>
      </sheetData>
      <sheetData sheetId="23"/>
      <sheetData sheetId="24"/>
      <sheetData sheetId="25"/>
      <sheetData sheetId="26"/>
      <sheetData sheetId="27"/>
      <sheetData sheetId="28"/>
      <sheetData sheetId="29"/>
      <sheetData sheetId="30">
        <row r="5">
          <cell r="C5">
            <v>1108437.8999999999</v>
          </cell>
        </row>
        <row r="6">
          <cell r="C6">
            <v>143516.78</v>
          </cell>
        </row>
        <row r="8">
          <cell r="F8">
            <v>-1197207.1399999999</v>
          </cell>
        </row>
        <row r="12">
          <cell r="C12">
            <v>499970</v>
          </cell>
        </row>
      </sheetData>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ABERTO"/>
      <sheetName val="PAGAS"/>
      <sheetName val="camila"/>
      <sheetName val="0304"/>
    </sheetNames>
    <sheetDataSet>
      <sheetData sheetId="0"/>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nk"/>
      <sheetName val="Cover"/>
      <sheetName val="Contents"/>
      <sheetName val="PR_01"/>
      <sheetName val="PR_02"/>
      <sheetName val="PR_03"/>
      <sheetName val="PR_04"/>
      <sheetName val="PR_06"/>
      <sheetName val="PR_07"/>
      <sheetName val="PR_09"/>
      <sheetName val="PR_10"/>
      <sheetName val="PR_11"/>
      <sheetName val="PR_12"/>
      <sheetName val="PR_13"/>
      <sheetName val="PR_14"/>
      <sheetName val="PR_15"/>
      <sheetName val="PR_16"/>
      <sheetName val="PR_17"/>
      <sheetName val="INP_01"/>
      <sheetName val="INP_02"/>
      <sheetName val="INP_03"/>
      <sheetName val="INP_04"/>
      <sheetName val="INP_05"/>
      <sheetName val="INP_06"/>
      <sheetName val="INP_07"/>
      <sheetName val="INP_08"/>
      <sheetName val="INP_09"/>
      <sheetName val="INP_10"/>
      <sheetName val="INP_11"/>
      <sheetName val="INP_12"/>
      <sheetName val="INP_13"/>
      <sheetName val="INP_14"/>
      <sheetName val="INP_15"/>
      <sheetName val="INP_16"/>
      <sheetName val="INP_17"/>
      <sheetName val="INP_18"/>
      <sheetName val="INP_19"/>
      <sheetName val="INP_20"/>
      <sheetName val="INP_21"/>
      <sheetName val="INP_22"/>
      <sheetName val="INP_23"/>
      <sheetName val="INP_24"/>
      <sheetName val="INP_25"/>
      <sheetName val="INP_26"/>
      <sheetName val="INP_27"/>
      <sheetName val="INP_28"/>
      <sheetName val="INP_29"/>
      <sheetName val="INP_30"/>
      <sheetName val="INP_31"/>
      <sheetName val="INP_32"/>
      <sheetName val="INP_33"/>
      <sheetName val="INP_34"/>
      <sheetName val="INP_35"/>
      <sheetName val="INP_36"/>
      <sheetName val="INP_37"/>
      <sheetName val="INP_38"/>
      <sheetName val="INP_39"/>
      <sheetName val="INP_40"/>
      <sheetName val="INP_41"/>
      <sheetName val="INP_42"/>
      <sheetName val="INP_43"/>
      <sheetName val="INP_44"/>
      <sheetName val="Graphs"/>
      <sheetName val="Graphs_Input"/>
      <sheetName val="Exhaust"/>
      <sheetName val="dlg_mc_mes_box"/>
      <sheetName val="dlg_select"/>
      <sheetName val="dlg_imip_select"/>
      <sheetName val="Graph Details"/>
      <sheetName val="dlg_category"/>
      <sheetName val="Validations"/>
      <sheetName val="Extract"/>
      <sheetName val="Details"/>
      <sheetName val="Dlg_draft"/>
      <sheetName val="Dlg_Front"/>
      <sheetName val="Dlg_about_PRP"/>
      <sheetName val="dlg_company_details"/>
      <sheetName val="dlg_paper_type"/>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sheetData sheetId="71"/>
      <sheetData sheetId="72" refreshError="1">
        <row r="2">
          <cell r="B2" t="str">
            <v>2000/2001 Invensys Management Information System</v>
          </cell>
        </row>
        <row r="6">
          <cell r="B6" t="str">
            <v>Division 1</v>
          </cell>
        </row>
        <row r="7">
          <cell r="B7" t="str">
            <v>Product Group 1 with long name</v>
          </cell>
        </row>
        <row r="8">
          <cell r="B8" t="str">
            <v>Spreadsheet Test Company</v>
          </cell>
        </row>
        <row r="9">
          <cell r="B9" t="str">
            <v>0000</v>
          </cell>
        </row>
        <row r="11">
          <cell r="B11" t="str">
            <v>USD</v>
          </cell>
        </row>
        <row r="12">
          <cell r="B12" t="str">
            <v>000</v>
          </cell>
        </row>
        <row r="18">
          <cell r="B18">
            <v>4</v>
          </cell>
        </row>
        <row r="53">
          <cell r="E53">
            <v>4</v>
          </cell>
          <cell r="G53" t="str">
            <v>2000</v>
          </cell>
        </row>
      </sheetData>
      <sheetData sheetId="73" refreshError="1"/>
      <sheetData sheetId="74" refreshError="1"/>
      <sheetData sheetId="75" refreshError="1"/>
      <sheetData sheetId="76" refreshError="1"/>
      <sheetData sheetId="7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cy"/>
      <sheetName val="Reconciliation"/>
      <sheetName val="Extract"/>
    </sheetNames>
    <sheetDataSet>
      <sheetData sheetId="0">
        <row r="3">
          <cell r="A3">
            <v>1</v>
          </cell>
          <cell r="B3" t="str">
            <v>Select code</v>
          </cell>
          <cell r="C3" t="str">
            <v>Currency name will appear here</v>
          </cell>
        </row>
        <row r="4">
          <cell r="A4">
            <v>2</v>
          </cell>
          <cell r="B4" t="str">
            <v>AED</v>
          </cell>
          <cell r="C4" t="str">
            <v>U A E Dirham</v>
          </cell>
        </row>
        <row r="5">
          <cell r="A5">
            <v>3</v>
          </cell>
          <cell r="B5" t="str">
            <v>ARS</v>
          </cell>
          <cell r="C5" t="str">
            <v>Argentinian Peso</v>
          </cell>
        </row>
        <row r="6">
          <cell r="A6">
            <v>4</v>
          </cell>
          <cell r="B6" t="str">
            <v>ATS</v>
          </cell>
          <cell r="C6" t="str">
            <v>Austrian Schillings</v>
          </cell>
        </row>
        <row r="7">
          <cell r="A7">
            <v>5</v>
          </cell>
          <cell r="B7" t="str">
            <v>AUD</v>
          </cell>
          <cell r="C7" t="str">
            <v>Australian Dollar</v>
          </cell>
        </row>
        <row r="8">
          <cell r="A8">
            <v>6</v>
          </cell>
          <cell r="B8" t="str">
            <v>BDT</v>
          </cell>
          <cell r="C8" t="str">
            <v>Bangladeshi Taka</v>
          </cell>
        </row>
        <row r="9">
          <cell r="A9">
            <v>7</v>
          </cell>
          <cell r="B9" t="str">
            <v>BEF</v>
          </cell>
          <cell r="C9" t="str">
            <v>Belgian Franc</v>
          </cell>
        </row>
        <row r="10">
          <cell r="A10">
            <v>8</v>
          </cell>
          <cell r="B10" t="str">
            <v>BGL</v>
          </cell>
          <cell r="C10" t="str">
            <v>Bulgarian Lev</v>
          </cell>
        </row>
        <row r="11">
          <cell r="A11">
            <v>9</v>
          </cell>
          <cell r="B11" t="str">
            <v>BHD</v>
          </cell>
          <cell r="C11" t="str">
            <v>Bahrainian Dinar</v>
          </cell>
        </row>
        <row r="12">
          <cell r="A12">
            <v>10</v>
          </cell>
          <cell r="B12" t="str">
            <v>BRL</v>
          </cell>
          <cell r="C12" t="str">
            <v>Brazilian Real</v>
          </cell>
        </row>
        <row r="13">
          <cell r="A13">
            <v>11</v>
          </cell>
          <cell r="B13" t="str">
            <v>CAD</v>
          </cell>
          <cell r="C13" t="str">
            <v>Canadian Dollar</v>
          </cell>
        </row>
        <row r="14">
          <cell r="A14">
            <v>12</v>
          </cell>
          <cell r="B14" t="str">
            <v>CHF</v>
          </cell>
          <cell r="C14" t="str">
            <v>Swiss Franc</v>
          </cell>
        </row>
        <row r="15">
          <cell r="A15">
            <v>13</v>
          </cell>
          <cell r="B15" t="str">
            <v>CLP</v>
          </cell>
          <cell r="C15" t="str">
            <v>Chilean Peso</v>
          </cell>
        </row>
        <row r="16">
          <cell r="A16">
            <v>14</v>
          </cell>
          <cell r="B16" t="str">
            <v>CNY</v>
          </cell>
          <cell r="C16" t="str">
            <v>China Yuan</v>
          </cell>
        </row>
        <row r="17">
          <cell r="A17">
            <v>15</v>
          </cell>
          <cell r="B17" t="str">
            <v>COP</v>
          </cell>
          <cell r="C17" t="str">
            <v>Colombian Peso</v>
          </cell>
        </row>
        <row r="18">
          <cell r="A18">
            <v>16</v>
          </cell>
          <cell r="B18" t="str">
            <v>CZK</v>
          </cell>
          <cell r="C18" t="str">
            <v>Czech Koruna</v>
          </cell>
        </row>
        <row r="19">
          <cell r="A19">
            <v>17</v>
          </cell>
          <cell r="B19" t="str">
            <v>DEM</v>
          </cell>
          <cell r="C19" t="str">
            <v>German Deutchmark</v>
          </cell>
        </row>
        <row r="20">
          <cell r="A20">
            <v>18</v>
          </cell>
          <cell r="B20" t="str">
            <v>DKK</v>
          </cell>
          <cell r="C20" t="str">
            <v>Danish Kroner</v>
          </cell>
        </row>
        <row r="21">
          <cell r="A21">
            <v>19</v>
          </cell>
          <cell r="B21" t="str">
            <v>ESP</v>
          </cell>
          <cell r="C21" t="str">
            <v>Spanish Peseta</v>
          </cell>
        </row>
        <row r="22">
          <cell r="A22">
            <v>20</v>
          </cell>
          <cell r="B22" t="str">
            <v>EUR</v>
          </cell>
          <cell r="C22" t="str">
            <v>European Euro</v>
          </cell>
        </row>
        <row r="23">
          <cell r="A23">
            <v>21</v>
          </cell>
          <cell r="B23" t="str">
            <v>FIM</v>
          </cell>
          <cell r="C23" t="str">
            <v>Finish Markka</v>
          </cell>
        </row>
        <row r="24">
          <cell r="A24">
            <v>22</v>
          </cell>
          <cell r="B24" t="str">
            <v>FRF</v>
          </cell>
          <cell r="C24" t="str">
            <v>French Franc</v>
          </cell>
        </row>
        <row r="25">
          <cell r="A25">
            <v>23</v>
          </cell>
          <cell r="B25" t="str">
            <v>GBP</v>
          </cell>
          <cell r="C25" t="str">
            <v>GB Pound</v>
          </cell>
        </row>
        <row r="26">
          <cell r="A26">
            <v>24</v>
          </cell>
          <cell r="B26" t="str">
            <v>GHC</v>
          </cell>
          <cell r="C26" t="str">
            <v>Ghanian Cedi</v>
          </cell>
        </row>
        <row r="27">
          <cell r="A27">
            <v>25</v>
          </cell>
          <cell r="B27" t="str">
            <v>GRD</v>
          </cell>
          <cell r="C27" t="str">
            <v>Greek Drachma</v>
          </cell>
        </row>
        <row r="28">
          <cell r="A28">
            <v>26</v>
          </cell>
          <cell r="B28" t="str">
            <v>HKD</v>
          </cell>
          <cell r="C28" t="str">
            <v>Hong Kong Dollar</v>
          </cell>
        </row>
        <row r="29">
          <cell r="A29">
            <v>27</v>
          </cell>
          <cell r="B29" t="str">
            <v>HUF</v>
          </cell>
          <cell r="C29" t="str">
            <v>Hungarian Forint</v>
          </cell>
        </row>
        <row r="30">
          <cell r="A30">
            <v>28</v>
          </cell>
          <cell r="B30" t="str">
            <v>IDR</v>
          </cell>
          <cell r="C30" t="str">
            <v>Indonesian Rupiah</v>
          </cell>
        </row>
        <row r="31">
          <cell r="A31">
            <v>29</v>
          </cell>
          <cell r="B31" t="str">
            <v>IEP</v>
          </cell>
          <cell r="C31" t="str">
            <v>Irish Punt</v>
          </cell>
        </row>
        <row r="32">
          <cell r="A32">
            <v>30</v>
          </cell>
          <cell r="B32" t="str">
            <v>ILS</v>
          </cell>
          <cell r="C32" t="str">
            <v>Israeli Shekel</v>
          </cell>
        </row>
        <row r="33">
          <cell r="A33">
            <v>31</v>
          </cell>
          <cell r="B33" t="str">
            <v>INR</v>
          </cell>
          <cell r="C33" t="str">
            <v>Indian Rupee</v>
          </cell>
        </row>
        <row r="34">
          <cell r="A34">
            <v>32</v>
          </cell>
          <cell r="B34" t="str">
            <v>ITL</v>
          </cell>
          <cell r="C34" t="str">
            <v>Italian Lira</v>
          </cell>
        </row>
        <row r="35">
          <cell r="A35">
            <v>33</v>
          </cell>
          <cell r="B35" t="str">
            <v>JPY</v>
          </cell>
          <cell r="C35" t="str">
            <v>Japanese Yen</v>
          </cell>
        </row>
        <row r="36">
          <cell r="A36">
            <v>34</v>
          </cell>
          <cell r="B36" t="str">
            <v>KES</v>
          </cell>
          <cell r="C36" t="str">
            <v>Kenyan Pound</v>
          </cell>
        </row>
        <row r="37">
          <cell r="A37">
            <v>35</v>
          </cell>
          <cell r="B37" t="str">
            <v>KRW</v>
          </cell>
          <cell r="C37" t="str">
            <v>South Korean Won</v>
          </cell>
        </row>
        <row r="38">
          <cell r="A38">
            <v>36</v>
          </cell>
          <cell r="B38" t="str">
            <v>KWD</v>
          </cell>
          <cell r="C38" t="str">
            <v>Kuwaiti Dinar</v>
          </cell>
        </row>
        <row r="39">
          <cell r="A39">
            <v>37</v>
          </cell>
          <cell r="B39" t="str">
            <v>LUF</v>
          </cell>
          <cell r="C39" t="str">
            <v>Luxembourg Franc</v>
          </cell>
        </row>
        <row r="40">
          <cell r="A40">
            <v>38</v>
          </cell>
          <cell r="B40" t="str">
            <v>MAD</v>
          </cell>
          <cell r="C40" t="str">
            <v>Morocco Dirham</v>
          </cell>
        </row>
        <row r="41">
          <cell r="A41">
            <v>39</v>
          </cell>
          <cell r="B41" t="str">
            <v>MTL</v>
          </cell>
          <cell r="C41" t="str">
            <v>Maltese Lira</v>
          </cell>
        </row>
        <row r="42">
          <cell r="A42">
            <v>40</v>
          </cell>
          <cell r="B42" t="str">
            <v>MXN</v>
          </cell>
          <cell r="C42" t="str">
            <v>Mexican Peso</v>
          </cell>
        </row>
        <row r="43">
          <cell r="A43">
            <v>41</v>
          </cell>
          <cell r="B43" t="str">
            <v>MYR</v>
          </cell>
          <cell r="C43" t="str">
            <v>Malaysian Ringgit</v>
          </cell>
        </row>
        <row r="44">
          <cell r="A44">
            <v>42</v>
          </cell>
          <cell r="B44" t="str">
            <v>NGN</v>
          </cell>
          <cell r="C44" t="str">
            <v>Nigerian Niara</v>
          </cell>
        </row>
        <row r="45">
          <cell r="A45">
            <v>43</v>
          </cell>
          <cell r="B45" t="str">
            <v>NLG</v>
          </cell>
          <cell r="C45" t="str">
            <v>Dutch Guilder</v>
          </cell>
        </row>
        <row r="46">
          <cell r="A46">
            <v>44</v>
          </cell>
          <cell r="B46" t="str">
            <v>NOK</v>
          </cell>
          <cell r="C46" t="str">
            <v>Norwegian Kroner</v>
          </cell>
        </row>
        <row r="47">
          <cell r="A47">
            <v>45</v>
          </cell>
          <cell r="B47" t="str">
            <v>NZD</v>
          </cell>
          <cell r="C47" t="str">
            <v>New Zealand Dollar</v>
          </cell>
        </row>
        <row r="48">
          <cell r="A48">
            <v>46</v>
          </cell>
          <cell r="B48" t="str">
            <v>OMR</v>
          </cell>
          <cell r="C48" t="str">
            <v>Omani Rial</v>
          </cell>
        </row>
        <row r="49">
          <cell r="A49">
            <v>47</v>
          </cell>
          <cell r="B49" t="str">
            <v>PGK</v>
          </cell>
          <cell r="C49" t="str">
            <v>Papua New Guinen Kina</v>
          </cell>
        </row>
        <row r="50">
          <cell r="A50">
            <v>48</v>
          </cell>
          <cell r="B50" t="str">
            <v>PHP</v>
          </cell>
          <cell r="C50" t="str">
            <v>Philippines Peso</v>
          </cell>
        </row>
        <row r="51">
          <cell r="A51">
            <v>49</v>
          </cell>
          <cell r="B51" t="str">
            <v>PKR</v>
          </cell>
          <cell r="C51" t="str">
            <v>Pakistani Rupee</v>
          </cell>
        </row>
        <row r="52">
          <cell r="A52">
            <v>50</v>
          </cell>
          <cell r="B52" t="str">
            <v>PLN</v>
          </cell>
          <cell r="C52" t="str">
            <v>Polish Zloty</v>
          </cell>
        </row>
        <row r="53">
          <cell r="A53">
            <v>51</v>
          </cell>
          <cell r="B53" t="str">
            <v>PTE</v>
          </cell>
          <cell r="C53" t="str">
            <v>Portuguese Escudo</v>
          </cell>
        </row>
        <row r="54">
          <cell r="A54">
            <v>52</v>
          </cell>
          <cell r="B54" t="str">
            <v>RUR</v>
          </cell>
          <cell r="C54" t="str">
            <v>Russian Rouble</v>
          </cell>
        </row>
        <row r="55">
          <cell r="A55">
            <v>53</v>
          </cell>
          <cell r="B55" t="str">
            <v>SAR</v>
          </cell>
          <cell r="C55" t="str">
            <v>Saudi Arabian Riyal</v>
          </cell>
        </row>
        <row r="56">
          <cell r="A56">
            <v>54</v>
          </cell>
          <cell r="B56" t="str">
            <v>SEK</v>
          </cell>
          <cell r="C56" t="str">
            <v>Swedish Krona</v>
          </cell>
        </row>
        <row r="57">
          <cell r="A57">
            <v>55</v>
          </cell>
          <cell r="B57" t="str">
            <v>SGD</v>
          </cell>
          <cell r="C57" t="str">
            <v>Singapore Dollar</v>
          </cell>
        </row>
        <row r="58">
          <cell r="A58">
            <v>56</v>
          </cell>
          <cell r="B58" t="str">
            <v>SKK</v>
          </cell>
          <cell r="C58" t="str">
            <v>Slovak Koruna</v>
          </cell>
        </row>
        <row r="59">
          <cell r="A59">
            <v>57</v>
          </cell>
          <cell r="B59" t="str">
            <v>THB</v>
          </cell>
          <cell r="C59" t="str">
            <v>Thai Baht</v>
          </cell>
        </row>
        <row r="60">
          <cell r="A60">
            <v>58</v>
          </cell>
          <cell r="B60" t="str">
            <v>TND</v>
          </cell>
          <cell r="C60" t="str">
            <v>Tunisian Dinar</v>
          </cell>
        </row>
        <row r="61">
          <cell r="A61">
            <v>59</v>
          </cell>
          <cell r="B61" t="str">
            <v>TRL</v>
          </cell>
          <cell r="C61" t="str">
            <v>Turkish Lira</v>
          </cell>
        </row>
        <row r="62">
          <cell r="A62">
            <v>60</v>
          </cell>
          <cell r="B62" t="str">
            <v>TWD</v>
          </cell>
          <cell r="C62" t="str">
            <v>Taiwanese Dollar</v>
          </cell>
        </row>
        <row r="63">
          <cell r="A63">
            <v>61</v>
          </cell>
          <cell r="B63" t="str">
            <v>TZS</v>
          </cell>
          <cell r="C63" t="str">
            <v>Tanzanian Shilling</v>
          </cell>
        </row>
        <row r="64">
          <cell r="A64">
            <v>62</v>
          </cell>
          <cell r="B64" t="str">
            <v>USD</v>
          </cell>
          <cell r="C64" t="str">
            <v>USA Dollar</v>
          </cell>
        </row>
        <row r="65">
          <cell r="A65">
            <v>63</v>
          </cell>
          <cell r="B65" t="str">
            <v>VEB</v>
          </cell>
          <cell r="C65" t="str">
            <v>Venezuelian Bolivar</v>
          </cell>
        </row>
        <row r="66">
          <cell r="A66">
            <v>64</v>
          </cell>
          <cell r="B66" t="str">
            <v>XEU</v>
          </cell>
          <cell r="C66" t="str">
            <v>European Currency Unit</v>
          </cell>
        </row>
        <row r="67">
          <cell r="A67">
            <v>65</v>
          </cell>
          <cell r="B67" t="str">
            <v>ZAR</v>
          </cell>
          <cell r="C67" t="str">
            <v>South African Rand</v>
          </cell>
        </row>
        <row r="68">
          <cell r="A68">
            <v>66</v>
          </cell>
          <cell r="B68" t="str">
            <v>ZMK</v>
          </cell>
          <cell r="C68" t="str">
            <v>Zambian Kwacha</v>
          </cell>
        </row>
        <row r="69">
          <cell r="A69">
            <v>67</v>
          </cell>
          <cell r="B69" t="str">
            <v>ZWD</v>
          </cell>
          <cell r="C69" t="str">
            <v>Zimbabwe Dollar</v>
          </cell>
        </row>
        <row r="71">
          <cell r="C71">
            <v>10</v>
          </cell>
        </row>
      </sheetData>
      <sheetData sheetId="1" refreshError="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WR 3 Ext"/>
      <sheetName val="JWR 5 Ext"/>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mpany Details"/>
      <sheetName val="Contents"/>
      <sheetName val="PR_01"/>
      <sheetName val="PR_01a"/>
      <sheetName val="PR_02"/>
      <sheetName val="PR_03"/>
      <sheetName val="PR_04"/>
      <sheetName val="PR_04a"/>
      <sheetName val="PR_05a"/>
      <sheetName val="PR_05b"/>
      <sheetName val="PR_06a"/>
      <sheetName val="PR_06b"/>
      <sheetName val="PR_06c"/>
      <sheetName val="PR_07"/>
      <sheetName val="PR_07a"/>
      <sheetName val="PR_08"/>
      <sheetName val="PR_08a"/>
      <sheetName val="PR_09"/>
      <sheetName val="PR_09a"/>
      <sheetName val="PR_09b"/>
      <sheetName val="PR_10"/>
      <sheetName val="PR_10a"/>
      <sheetName val="PR_11a"/>
      <sheetName val="PR_11b"/>
      <sheetName val="PR_11c"/>
      <sheetName val="PR_12"/>
      <sheetName val="PR_12a"/>
      <sheetName val="PR_13"/>
      <sheetName val="PR_13a"/>
      <sheetName val="PR_14"/>
      <sheetName val="PR_14a"/>
      <sheetName val="PR_15"/>
      <sheetName val="PR_15a"/>
      <sheetName val="PR_16"/>
      <sheetName val="PR_16a"/>
      <sheetName val="PR_16b"/>
      <sheetName val="data"/>
      <sheetName val="PR_17"/>
      <sheetName val="PR_17a"/>
      <sheetName val="PR_18"/>
      <sheetName val="PR_19"/>
      <sheetName val="SR_12"/>
      <sheetName val="INP_01"/>
      <sheetName val="INP_02"/>
      <sheetName val="INP_03"/>
      <sheetName val="INP_04"/>
      <sheetName val="INP_05"/>
      <sheetName val="INP_06"/>
      <sheetName val="INP_07"/>
      <sheetName val="Val_01"/>
      <sheetName val="DSO_DPO"/>
      <sheetName val="Graph Details"/>
      <sheetName val="Detai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h"/>
      <sheetName val="PRP pack"/>
    </sheetNames>
    <sheetDataSet>
      <sheetData sheetId="0" refreshError="1"/>
      <sheetData sheetId="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1F692-BDEA-43C3-87D7-1F023EB0A4FE}">
  <sheetPr>
    <tabColor theme="4" tint="-0.249977111117893"/>
  </sheetPr>
  <dimension ref="A1:M253"/>
  <sheetViews>
    <sheetView showGridLines="0" tabSelected="1" view="pageBreakPreview" topLeftCell="A11" zoomScaleNormal="100" zoomScaleSheetLayoutView="100" zoomScalePageLayoutView="72" workbookViewId="0">
      <selection activeCell="H29" sqref="H29"/>
    </sheetView>
  </sheetViews>
  <sheetFormatPr defaultColWidth="9.140625" defaultRowHeight="12.75" x14ac:dyDescent="0.2"/>
  <cols>
    <col min="1" max="1" width="8.5703125" style="1" customWidth="1"/>
    <col min="2" max="2" width="5.7109375" style="1" customWidth="1"/>
    <col min="3" max="3" width="52.85546875" style="1" customWidth="1"/>
    <col min="4" max="4" width="13.28515625" style="2" customWidth="1"/>
    <col min="5" max="5" width="15" style="2" customWidth="1"/>
    <col min="6" max="6" width="15.42578125" style="2" customWidth="1"/>
    <col min="7" max="7" width="14.140625" style="3" customWidth="1"/>
    <col min="8" max="8" width="13.140625" style="3" customWidth="1"/>
    <col min="9" max="9" width="13.5703125" style="4" customWidth="1"/>
    <col min="10" max="10" width="47.7109375" style="4" customWidth="1"/>
    <col min="11" max="16384" width="9.140625" style="5"/>
  </cols>
  <sheetData>
    <row r="1" spans="1:10" ht="12" customHeight="1" x14ac:dyDescent="0.2"/>
    <row r="2" spans="1:10" ht="12" customHeight="1" x14ac:dyDescent="0.2"/>
    <row r="3" spans="1:10" ht="12" customHeight="1" x14ac:dyDescent="0.2"/>
    <row r="4" spans="1:10" ht="12" customHeight="1" x14ac:dyDescent="0.2">
      <c r="F4" s="6"/>
    </row>
    <row r="5" spans="1:10" ht="15" customHeight="1" x14ac:dyDescent="0.2">
      <c r="A5" s="7" t="s">
        <v>0</v>
      </c>
      <c r="D5" s="8">
        <v>2022</v>
      </c>
      <c r="E5" s="9"/>
      <c r="F5" s="10" t="s">
        <v>1</v>
      </c>
      <c r="G5" s="11" t="s">
        <v>2</v>
      </c>
      <c r="H5" s="10"/>
      <c r="I5" s="12"/>
      <c r="J5" s="13"/>
    </row>
    <row r="6" spans="1:10" ht="2.1" customHeight="1" x14ac:dyDescent="0.2">
      <c r="A6" s="7"/>
      <c r="D6" s="14"/>
      <c r="E6" s="15"/>
      <c r="F6" s="3"/>
      <c r="G6" s="16"/>
      <c r="J6" s="17"/>
    </row>
    <row r="7" spans="1:10" ht="15" customHeight="1" x14ac:dyDescent="0.2">
      <c r="A7" s="18" t="s">
        <v>3</v>
      </c>
      <c r="B7" s="19"/>
      <c r="C7" s="20"/>
      <c r="D7" s="21"/>
      <c r="E7" s="6"/>
      <c r="F7" s="10" t="s">
        <v>4</v>
      </c>
      <c r="G7" s="22" t="s">
        <v>5</v>
      </c>
      <c r="H7" s="23"/>
      <c r="I7" s="24"/>
      <c r="J7" s="13"/>
    </row>
    <row r="8" spans="1:10" ht="2.1" customHeight="1" x14ac:dyDescent="0.2">
      <c r="A8" s="12"/>
      <c r="D8" s="21"/>
      <c r="E8" s="6"/>
      <c r="F8" s="6"/>
    </row>
    <row r="9" spans="1:10" ht="15" customHeight="1" x14ac:dyDescent="0.2">
      <c r="A9" s="12" t="s">
        <v>6</v>
      </c>
      <c r="D9" s="25" t="s">
        <v>7</v>
      </c>
      <c r="E9" s="26"/>
      <c r="F9" s="26"/>
    </row>
    <row r="10" spans="1:10" ht="5.0999999999999996" customHeight="1" x14ac:dyDescent="0.2"/>
    <row r="11" spans="1:10" s="28" customFormat="1" ht="20.100000000000001" customHeight="1" x14ac:dyDescent="0.25">
      <c r="A11" s="249" t="s">
        <v>8</v>
      </c>
      <c r="B11" s="249"/>
      <c r="C11" s="249"/>
      <c r="D11" s="249"/>
      <c r="E11" s="249"/>
      <c r="F11" s="249"/>
      <c r="G11" s="249"/>
      <c r="H11" s="249"/>
      <c r="I11" s="249"/>
      <c r="J11" s="27"/>
    </row>
    <row r="12" spans="1:10" s="28" customFormat="1" ht="15" customHeight="1" x14ac:dyDescent="0.25">
      <c r="A12" s="29"/>
      <c r="B12" s="29"/>
      <c r="C12" s="29"/>
      <c r="D12" s="30"/>
      <c r="E12" s="30"/>
      <c r="F12" s="30"/>
      <c r="G12" s="30"/>
      <c r="H12" s="30"/>
      <c r="I12" s="29"/>
      <c r="J12" s="29"/>
    </row>
    <row r="13" spans="1:10" ht="13.5" customHeight="1" x14ac:dyDescent="0.2">
      <c r="A13" s="31" t="s">
        <v>9</v>
      </c>
      <c r="D13" s="32"/>
      <c r="E13" s="32"/>
      <c r="F13" s="32"/>
    </row>
    <row r="14" spans="1:10" ht="15" customHeight="1" x14ac:dyDescent="0.2">
      <c r="A14" s="31"/>
      <c r="D14" s="32"/>
      <c r="E14" s="32"/>
      <c r="F14" s="32"/>
    </row>
    <row r="15" spans="1:10" s="39" customFormat="1" ht="27" customHeight="1" x14ac:dyDescent="0.2">
      <c r="A15" s="1"/>
      <c r="B15" s="250" t="s">
        <v>10</v>
      </c>
      <c r="C15" s="251"/>
      <c r="D15" s="34" t="s">
        <v>11</v>
      </c>
      <c r="E15" s="35" t="s">
        <v>12</v>
      </c>
      <c r="F15" s="36" t="s">
        <v>13</v>
      </c>
      <c r="G15" s="35" t="s">
        <v>14</v>
      </c>
      <c r="H15" s="37" t="s">
        <v>15</v>
      </c>
      <c r="I15" s="38" t="s">
        <v>16</v>
      </c>
    </row>
    <row r="16" spans="1:10" s="46" customFormat="1" ht="15" customHeight="1" x14ac:dyDescent="0.25">
      <c r="A16" s="40">
        <v>1</v>
      </c>
      <c r="B16" s="252" t="s">
        <v>17</v>
      </c>
      <c r="C16" s="253"/>
      <c r="D16" s="41">
        <f>D17+D18+D25</f>
        <v>24457108.219999999</v>
      </c>
      <c r="E16" s="42">
        <f>E17+E18+E25</f>
        <v>7386978</v>
      </c>
      <c r="F16" s="35">
        <f>F17+F18+F25</f>
        <v>7427275.2199999997</v>
      </c>
      <c r="G16" s="43">
        <f>G17+G18+G25</f>
        <v>7942855</v>
      </c>
      <c r="H16" s="44">
        <f>SUM(E16:G16)</f>
        <v>22757108.219999999</v>
      </c>
      <c r="I16" s="45"/>
    </row>
    <row r="17" spans="1:9" s="46" customFormat="1" ht="15" customHeight="1" x14ac:dyDescent="0.25">
      <c r="A17" s="47" t="s">
        <v>18</v>
      </c>
      <c r="B17" s="48" t="s">
        <v>19</v>
      </c>
      <c r="C17" s="49"/>
      <c r="D17" s="50">
        <v>22986978</v>
      </c>
      <c r="E17" s="51">
        <v>7386978</v>
      </c>
      <c r="F17" s="52">
        <v>7657145</v>
      </c>
      <c r="G17" s="52">
        <v>7942855</v>
      </c>
      <c r="H17" s="44">
        <f>SUM(E17:G17)</f>
        <v>22986978</v>
      </c>
      <c r="I17" s="53">
        <f>H17/D17*100</f>
        <v>100</v>
      </c>
    </row>
    <row r="18" spans="1:9" s="46" customFormat="1" ht="15" customHeight="1" x14ac:dyDescent="0.25">
      <c r="A18" s="47" t="s">
        <v>20</v>
      </c>
      <c r="B18" s="48" t="s">
        <v>21</v>
      </c>
      <c r="C18" s="49"/>
      <c r="D18" s="54">
        <f>SUM(D19:D21)</f>
        <v>-229869.78</v>
      </c>
      <c r="E18" s="55">
        <f>SUM(E19:E21)</f>
        <v>0</v>
      </c>
      <c r="F18" s="56">
        <f t="shared" ref="F18" si="0">SUM(F19:F21)</f>
        <v>-229869.78</v>
      </c>
      <c r="G18" s="56">
        <v>0</v>
      </c>
      <c r="H18" s="44">
        <f>SUM(H19:H21)</f>
        <v>-229869.78</v>
      </c>
      <c r="I18" s="53">
        <f>IFERROR(H18/D18*100,"0")</f>
        <v>100</v>
      </c>
    </row>
    <row r="19" spans="1:9" s="46" customFormat="1" ht="15" customHeight="1" x14ac:dyDescent="0.25">
      <c r="A19" s="47" t="s">
        <v>22</v>
      </c>
      <c r="B19" s="57"/>
      <c r="C19" s="58" t="s">
        <v>23</v>
      </c>
      <c r="D19" s="59">
        <v>0</v>
      </c>
      <c r="E19" s="60">
        <v>0</v>
      </c>
      <c r="F19" s="61">
        <v>0</v>
      </c>
      <c r="G19" s="61">
        <v>0</v>
      </c>
      <c r="H19" s="62">
        <f>SUM(E19:G19)</f>
        <v>0</v>
      </c>
      <c r="I19" s="53" t="str">
        <f>IFERROR(H19/D19*100,"0")</f>
        <v>0</v>
      </c>
    </row>
    <row r="20" spans="1:9" s="46" customFormat="1" ht="15" customHeight="1" x14ac:dyDescent="0.25">
      <c r="A20" s="47" t="s">
        <v>24</v>
      </c>
      <c r="B20" s="57"/>
      <c r="C20" s="58" t="s">
        <v>25</v>
      </c>
      <c r="D20" s="59">
        <v>0</v>
      </c>
      <c r="E20" s="60">
        <v>0</v>
      </c>
      <c r="F20" s="61">
        <v>0</v>
      </c>
      <c r="G20" s="61">
        <v>0</v>
      </c>
      <c r="H20" s="62">
        <f>SUM(E20:G20)</f>
        <v>0</v>
      </c>
      <c r="I20" s="53" t="str">
        <f>IFERROR(H20/D20*100,"0")</f>
        <v>0</v>
      </c>
    </row>
    <row r="21" spans="1:9" s="46" customFormat="1" x14ac:dyDescent="0.25">
      <c r="A21" s="47" t="s">
        <v>26</v>
      </c>
      <c r="B21" s="57"/>
      <c r="C21" s="58" t="s">
        <v>27</v>
      </c>
      <c r="D21" s="63">
        <v>-229869.78</v>
      </c>
      <c r="E21" s="60">
        <v>0</v>
      </c>
      <c r="F21" s="61">
        <v>-229869.78</v>
      </c>
      <c r="G21" s="61">
        <v>0</v>
      </c>
      <c r="H21" s="44">
        <f>SUM(E21:G21)</f>
        <v>-229869.78</v>
      </c>
      <c r="I21" s="53">
        <f>IFERROR(H21/D21*100, "0")</f>
        <v>100</v>
      </c>
    </row>
    <row r="22" spans="1:9" s="46" customFormat="1" x14ac:dyDescent="0.25">
      <c r="A22" s="47" t="s">
        <v>28</v>
      </c>
      <c r="B22" s="57"/>
      <c r="C22" s="58" t="s">
        <v>29</v>
      </c>
      <c r="D22" s="64"/>
      <c r="E22" s="65"/>
      <c r="F22" s="61"/>
      <c r="G22" s="61"/>
      <c r="H22" s="44"/>
      <c r="I22" s="53" t="str">
        <f t="shared" ref="I22:I24" si="1">IFERROR(H22/D22*100, "0")</f>
        <v>0</v>
      </c>
    </row>
    <row r="23" spans="1:9" s="46" customFormat="1" x14ac:dyDescent="0.25">
      <c r="A23" s="47" t="s">
        <v>30</v>
      </c>
      <c r="B23" s="57"/>
      <c r="C23" s="58" t="s">
        <v>31</v>
      </c>
      <c r="D23" s="64"/>
      <c r="E23" s="65"/>
      <c r="F23" s="61"/>
      <c r="G23" s="61"/>
      <c r="H23" s="44"/>
      <c r="I23" s="53" t="str">
        <f t="shared" si="1"/>
        <v>0</v>
      </c>
    </row>
    <row r="24" spans="1:9" s="46" customFormat="1" x14ac:dyDescent="0.25">
      <c r="A24" s="47" t="s">
        <v>32</v>
      </c>
      <c r="B24" s="57"/>
      <c r="C24" s="58" t="s">
        <v>33</v>
      </c>
      <c r="D24" s="64"/>
      <c r="E24" s="65"/>
      <c r="F24" s="61"/>
      <c r="G24" s="61"/>
      <c r="H24" s="44"/>
      <c r="I24" s="53" t="str">
        <f t="shared" si="1"/>
        <v>0</v>
      </c>
    </row>
    <row r="25" spans="1:9" s="46" customFormat="1" ht="15" customHeight="1" x14ac:dyDescent="0.25">
      <c r="A25" s="47" t="s">
        <v>34</v>
      </c>
      <c r="B25" s="48" t="s">
        <v>35</v>
      </c>
      <c r="C25" s="49"/>
      <c r="D25" s="66">
        <f>D26</f>
        <v>1700000</v>
      </c>
      <c r="E25" s="67">
        <f>E18</f>
        <v>0</v>
      </c>
      <c r="F25" s="68">
        <v>0</v>
      </c>
      <c r="G25" s="68">
        <f>G18</f>
        <v>0</v>
      </c>
      <c r="H25" s="44">
        <v>0</v>
      </c>
      <c r="I25" s="53">
        <f>H25/D25*100</f>
        <v>0</v>
      </c>
    </row>
    <row r="26" spans="1:9" s="46" customFormat="1" ht="15" customHeight="1" x14ac:dyDescent="0.25">
      <c r="A26" s="47" t="s">
        <v>36</v>
      </c>
      <c r="B26" s="69"/>
      <c r="C26" s="58" t="s">
        <v>37</v>
      </c>
      <c r="D26" s="64">
        <v>1700000</v>
      </c>
      <c r="E26" s="67"/>
      <c r="F26" s="70"/>
      <c r="G26" s="70"/>
      <c r="H26" s="44">
        <f>SUM(E26:G26)</f>
        <v>0</v>
      </c>
      <c r="I26" s="53">
        <f>IFERROR(H26/D26*100, "0")</f>
        <v>0</v>
      </c>
    </row>
    <row r="27" spans="1:9" s="46" customFormat="1" ht="15" customHeight="1" x14ac:dyDescent="0.25">
      <c r="A27" s="40">
        <v>2</v>
      </c>
      <c r="B27" s="71" t="s">
        <v>38</v>
      </c>
      <c r="C27" s="72"/>
      <c r="D27" s="73">
        <f>SUM(D28:D29)</f>
        <v>50525931.270000003</v>
      </c>
      <c r="E27" s="67">
        <f>SUM(E28:E29)</f>
        <v>50484541.020000003</v>
      </c>
      <c r="F27" s="70">
        <f>SUM(F28:F29)</f>
        <v>1541650.44</v>
      </c>
      <c r="G27" s="70">
        <f>SUM(G28:G29)</f>
        <v>897161.08000000007</v>
      </c>
      <c r="H27" s="44">
        <f>SUM(E27:G27)</f>
        <v>52923352.539999999</v>
      </c>
      <c r="I27" s="53">
        <f>H27/D27*100</f>
        <v>104.74493237381152</v>
      </c>
    </row>
    <row r="28" spans="1:9" s="46" customFormat="1" ht="15" customHeight="1" x14ac:dyDescent="0.25">
      <c r="A28" s="47" t="s">
        <v>39</v>
      </c>
      <c r="B28" s="48" t="s">
        <v>40</v>
      </c>
      <c r="C28" s="49"/>
      <c r="D28" s="66">
        <v>1025931.27</v>
      </c>
      <c r="E28" s="67">
        <v>0</v>
      </c>
      <c r="F28" s="70">
        <v>0</v>
      </c>
      <c r="G28" s="70">
        <v>0</v>
      </c>
      <c r="H28" s="44">
        <f>SUM(E28:G28)</f>
        <v>0</v>
      </c>
      <c r="I28" s="53">
        <f>IFERROR(H28/D28*100, "0")</f>
        <v>0</v>
      </c>
    </row>
    <row r="29" spans="1:9" s="46" customFormat="1" ht="15" customHeight="1" x14ac:dyDescent="0.25">
      <c r="A29" s="74" t="s">
        <v>41</v>
      </c>
      <c r="B29" s="75" t="s">
        <v>42</v>
      </c>
      <c r="C29" s="49"/>
      <c r="D29" s="66">
        <v>49500000</v>
      </c>
      <c r="E29" s="65">
        <f>49000000+1484541.02</f>
        <v>50484541.020000003</v>
      </c>
      <c r="F29" s="76">
        <v>1541650.44</v>
      </c>
      <c r="G29" s="76">
        <v>897161.08000000007</v>
      </c>
      <c r="H29" s="44">
        <f>SUM(E29:G29)</f>
        <v>52923352.539999999</v>
      </c>
      <c r="I29" s="53">
        <f>IFERROR(H29/D29*100, "0")</f>
        <v>106.91586371717172</v>
      </c>
    </row>
    <row r="30" spans="1:9" s="46" customFormat="1" ht="15" customHeight="1" x14ac:dyDescent="0.25">
      <c r="A30" s="77">
        <v>3</v>
      </c>
      <c r="B30" s="69" t="s">
        <v>43</v>
      </c>
      <c r="C30" s="78"/>
      <c r="D30" s="66">
        <f>D31+D37+D38</f>
        <v>34031160</v>
      </c>
      <c r="E30" s="67">
        <f>E31+E37+E38</f>
        <v>19984963.370000001</v>
      </c>
      <c r="F30" s="68">
        <f>F31+F37+F38</f>
        <v>2789648.92</v>
      </c>
      <c r="G30" s="67">
        <f>G31+G37+G38</f>
        <v>10914680.689999999</v>
      </c>
      <c r="H30" s="44">
        <f>SUM(E30:G30)</f>
        <v>33689292.979999997</v>
      </c>
      <c r="I30" s="53">
        <f>IFERROR(H30/D30*100,"0")</f>
        <v>98.995429424092492</v>
      </c>
    </row>
    <row r="31" spans="1:9" s="46" customFormat="1" ht="15" customHeight="1" x14ac:dyDescent="0.25">
      <c r="A31" s="77" t="s">
        <v>44</v>
      </c>
      <c r="B31" s="48" t="s">
        <v>45</v>
      </c>
      <c r="C31" s="49"/>
      <c r="D31" s="66">
        <f>SUM(D32:D36)</f>
        <v>4031160</v>
      </c>
      <c r="E31" s="67">
        <f>SUM(E32:E36)</f>
        <v>1984963.37</v>
      </c>
      <c r="F31" s="68">
        <f t="shared" ref="F31:G31" si="2">SUM(F32:F36)</f>
        <v>2789648.92</v>
      </c>
      <c r="G31" s="67">
        <f t="shared" si="2"/>
        <v>1914680.6899999997</v>
      </c>
      <c r="H31" s="44">
        <f>SUM(H32:H36)</f>
        <v>6689292.9799999995</v>
      </c>
      <c r="I31" s="53">
        <f t="shared" ref="I31:I36" si="3">IFERROR(H31/D31*100,"0")</f>
        <v>165.93965459073814</v>
      </c>
    </row>
    <row r="32" spans="1:9" s="46" customFormat="1" ht="25.5" x14ac:dyDescent="0.25">
      <c r="A32" s="47" t="s">
        <v>46</v>
      </c>
      <c r="B32" s="69"/>
      <c r="C32" s="58" t="s">
        <v>47</v>
      </c>
      <c r="D32" s="64">
        <v>3701160</v>
      </c>
      <c r="E32" s="65">
        <v>1984963.37</v>
      </c>
      <c r="F32" s="61">
        <v>2455279.6999999997</v>
      </c>
      <c r="G32" s="61">
        <v>1914680.6899999997</v>
      </c>
      <c r="H32" s="44">
        <f t="shared" ref="H32:H34" si="4">SUM(E32:G32)</f>
        <v>6354923.7599999998</v>
      </c>
      <c r="I32" s="53">
        <f t="shared" si="3"/>
        <v>171.70086567454527</v>
      </c>
    </row>
    <row r="33" spans="1:10" s="46" customFormat="1" ht="15" customHeight="1" x14ac:dyDescent="0.25">
      <c r="A33" s="47" t="s">
        <v>48</v>
      </c>
      <c r="B33" s="69"/>
      <c r="C33" s="58" t="s">
        <v>49</v>
      </c>
      <c r="D33" s="64"/>
      <c r="E33" s="65"/>
      <c r="F33" s="68">
        <v>0</v>
      </c>
      <c r="G33" s="61">
        <v>0</v>
      </c>
      <c r="H33" s="44">
        <f t="shared" si="4"/>
        <v>0</v>
      </c>
      <c r="I33" s="53" t="str">
        <f t="shared" si="3"/>
        <v>0</v>
      </c>
    </row>
    <row r="34" spans="1:10" s="46" customFormat="1" ht="15" customHeight="1" x14ac:dyDescent="0.25">
      <c r="A34" s="47" t="s">
        <v>50</v>
      </c>
      <c r="B34" s="69"/>
      <c r="C34" s="58" t="s">
        <v>51</v>
      </c>
      <c r="D34" s="64">
        <v>0</v>
      </c>
      <c r="E34" s="67">
        <v>0</v>
      </c>
      <c r="F34" s="68">
        <v>0</v>
      </c>
      <c r="G34" s="68">
        <v>0</v>
      </c>
      <c r="H34" s="44">
        <f t="shared" si="4"/>
        <v>0</v>
      </c>
      <c r="I34" s="53"/>
    </row>
    <row r="35" spans="1:10" s="46" customFormat="1" ht="15" customHeight="1" x14ac:dyDescent="0.25">
      <c r="A35" s="47" t="s">
        <v>52</v>
      </c>
      <c r="B35" s="69"/>
      <c r="C35" s="58" t="s">
        <v>53</v>
      </c>
      <c r="D35" s="64">
        <v>330000</v>
      </c>
      <c r="E35" s="65">
        <v>0</v>
      </c>
      <c r="F35" s="61">
        <v>334369.21999999997</v>
      </c>
      <c r="G35" s="68">
        <v>0</v>
      </c>
      <c r="H35" s="44">
        <f>SUM(E35:G35)</f>
        <v>334369.21999999997</v>
      </c>
      <c r="I35" s="53">
        <f t="shared" si="3"/>
        <v>101.32400606060605</v>
      </c>
    </row>
    <row r="36" spans="1:10" s="46" customFormat="1" ht="15" customHeight="1" x14ac:dyDescent="0.25">
      <c r="A36" s="47" t="s">
        <v>54</v>
      </c>
      <c r="B36" s="78"/>
      <c r="C36" s="58" t="s">
        <v>55</v>
      </c>
      <c r="D36" s="64"/>
      <c r="E36" s="65">
        <v>0</v>
      </c>
      <c r="F36" s="76">
        <v>0</v>
      </c>
      <c r="G36" s="70">
        <v>0</v>
      </c>
      <c r="H36" s="44">
        <f>SUM(E36:G36)</f>
        <v>0</v>
      </c>
      <c r="I36" s="53" t="str">
        <f t="shared" si="3"/>
        <v>0</v>
      </c>
    </row>
    <row r="37" spans="1:10" s="46" customFormat="1" ht="15" customHeight="1" x14ac:dyDescent="0.25">
      <c r="A37" s="77" t="s">
        <v>56</v>
      </c>
      <c r="B37" s="48" t="s">
        <v>57</v>
      </c>
      <c r="C37" s="49"/>
      <c r="D37" s="66"/>
      <c r="E37" s="65">
        <v>0</v>
      </c>
      <c r="F37" s="76">
        <v>0</v>
      </c>
      <c r="G37" s="76">
        <v>0</v>
      </c>
      <c r="H37" s="44">
        <f>SUM(E37:G37)</f>
        <v>0</v>
      </c>
      <c r="I37" s="53" t="str">
        <f>IFERROR(H37/D37*100,"0")</f>
        <v>0</v>
      </c>
    </row>
    <row r="38" spans="1:10" s="46" customFormat="1" ht="15" customHeight="1" x14ac:dyDescent="0.25">
      <c r="A38" s="79" t="s">
        <v>58</v>
      </c>
      <c r="B38" s="75" t="s">
        <v>59</v>
      </c>
      <c r="C38" s="80"/>
      <c r="D38" s="81">
        <v>30000000</v>
      </c>
      <c r="E38" s="65">
        <v>18000000</v>
      </c>
      <c r="F38" s="76"/>
      <c r="G38" s="76">
        <v>9000000</v>
      </c>
      <c r="H38" s="44">
        <f>SUM(E38:G38)</f>
        <v>27000000</v>
      </c>
      <c r="I38" s="53">
        <f>IFERROR(H38/D38*100,"0")</f>
        <v>90</v>
      </c>
    </row>
    <row r="39" spans="1:10" s="46" customFormat="1" ht="14.1" customHeight="1" x14ac:dyDescent="0.25">
      <c r="A39" s="82"/>
      <c r="B39" s="83"/>
      <c r="C39" s="84"/>
      <c r="D39" s="85"/>
      <c r="E39" s="85"/>
      <c r="F39" s="86"/>
      <c r="G39" s="86"/>
      <c r="H39" s="86"/>
      <c r="I39" s="87"/>
    </row>
    <row r="40" spans="1:10" s="46" customFormat="1" ht="16.5" customHeight="1" x14ac:dyDescent="0.2">
      <c r="A40" s="31" t="s">
        <v>60</v>
      </c>
      <c r="B40" s="83"/>
      <c r="C40" s="83"/>
      <c r="D40" s="85"/>
      <c r="E40" s="85"/>
      <c r="F40" s="88"/>
      <c r="G40" s="88"/>
      <c r="H40" s="88"/>
      <c r="I40" s="89"/>
    </row>
    <row r="41" spans="1:10" ht="14.1" customHeight="1" x14ac:dyDescent="0.2">
      <c r="B41" s="7"/>
      <c r="C41" s="7"/>
      <c r="D41" s="90"/>
      <c r="E41" s="90"/>
      <c r="F41" s="3"/>
      <c r="G41" s="91"/>
      <c r="H41" s="2"/>
      <c r="I41" s="92"/>
      <c r="J41" s="5"/>
    </row>
    <row r="42" spans="1:10" s="39" customFormat="1" ht="27" customHeight="1" x14ac:dyDescent="0.2">
      <c r="A42" s="1"/>
      <c r="B42" s="254" t="s">
        <v>61</v>
      </c>
      <c r="C42" s="255"/>
      <c r="D42" s="93" t="s">
        <v>62</v>
      </c>
      <c r="E42" s="35" t="s">
        <v>12</v>
      </c>
      <c r="F42" s="36" t="s">
        <v>13</v>
      </c>
      <c r="G42" s="35" t="s">
        <v>14</v>
      </c>
      <c r="H42" s="37" t="s">
        <v>15</v>
      </c>
      <c r="I42" s="94" t="s">
        <v>16</v>
      </c>
    </row>
    <row r="43" spans="1:10" s="46" customFormat="1" ht="15" customHeight="1" x14ac:dyDescent="0.25">
      <c r="A43" s="95" t="s">
        <v>63</v>
      </c>
      <c r="B43" s="252" t="s">
        <v>64</v>
      </c>
      <c r="C43" s="253"/>
      <c r="D43" s="66">
        <f>D44+D45+D50</f>
        <v>26824298.809999999</v>
      </c>
      <c r="E43" s="96">
        <f>E44+E45+E50</f>
        <v>8309296.3400000008</v>
      </c>
      <c r="F43" s="96">
        <f>F44+F45+F50</f>
        <v>9573649.8899999987</v>
      </c>
      <c r="G43" s="96">
        <f>G44+G45+G50</f>
        <v>10636236.890000001</v>
      </c>
      <c r="H43" s="44">
        <f t="shared" ref="H43:H50" si="5">SUM(E43:G43)</f>
        <v>28519183.120000001</v>
      </c>
      <c r="I43" s="53">
        <f>H43/D43*100</f>
        <v>106.31846640989609</v>
      </c>
    </row>
    <row r="44" spans="1:10" s="46" customFormat="1" ht="12.75" customHeight="1" x14ac:dyDescent="0.25">
      <c r="A44" s="95" t="s">
        <v>65</v>
      </c>
      <c r="B44" s="48" t="s">
        <v>66</v>
      </c>
      <c r="C44" s="49"/>
      <c r="D44" s="97">
        <v>22636298.809999999</v>
      </c>
      <c r="E44" s="98">
        <v>6648823.8900000006</v>
      </c>
      <c r="F44" s="98">
        <v>7669176.0399999982</v>
      </c>
      <c r="G44" s="98">
        <v>8643767.0600000005</v>
      </c>
      <c r="H44" s="44">
        <f t="shared" si="5"/>
        <v>22961766.990000002</v>
      </c>
      <c r="I44" s="53">
        <f>H44/D44*100</f>
        <v>101.43781535458535</v>
      </c>
    </row>
    <row r="45" spans="1:10" s="46" customFormat="1" x14ac:dyDescent="0.25">
      <c r="A45" s="95" t="s">
        <v>67</v>
      </c>
      <c r="B45" s="48" t="s">
        <v>68</v>
      </c>
      <c r="C45" s="49"/>
      <c r="D45" s="97">
        <f>SUM(D46:D49)</f>
        <v>4138000</v>
      </c>
      <c r="E45" s="98">
        <f>SUM(E46:E49)</f>
        <v>1575595.9199999997</v>
      </c>
      <c r="F45" s="70">
        <f>SUM(F46:F49)</f>
        <v>1777401.5900000003</v>
      </c>
      <c r="G45" s="70">
        <f>SUM(G46:G49)</f>
        <v>1900280.66</v>
      </c>
      <c r="H45" s="44">
        <f t="shared" si="5"/>
        <v>5253278.17</v>
      </c>
      <c r="I45" s="53"/>
    </row>
    <row r="46" spans="1:10" s="105" customFormat="1" ht="25.5" customHeight="1" x14ac:dyDescent="0.25">
      <c r="A46" s="99" t="s">
        <v>69</v>
      </c>
      <c r="B46" s="100"/>
      <c r="C46" s="101" t="s">
        <v>47</v>
      </c>
      <c r="D46" s="63">
        <v>3808000</v>
      </c>
      <c r="E46" s="102">
        <v>1403595.9199999997</v>
      </c>
      <c r="F46" s="103">
        <v>1775401.5900000003</v>
      </c>
      <c r="G46" s="103">
        <v>1657799.6099999999</v>
      </c>
      <c r="H46" s="44">
        <f t="shared" si="5"/>
        <v>4836797.1199999992</v>
      </c>
      <c r="I46" s="53">
        <f>H46/D46*100</f>
        <v>127.01673109243697</v>
      </c>
      <c r="J46" s="104"/>
    </row>
    <row r="47" spans="1:10" s="105" customFormat="1" ht="12.75" customHeight="1" x14ac:dyDescent="0.25">
      <c r="A47" s="99" t="s">
        <v>70</v>
      </c>
      <c r="B47" s="106"/>
      <c r="C47" s="101" t="s">
        <v>49</v>
      </c>
      <c r="D47" s="63">
        <v>0</v>
      </c>
      <c r="E47" s="102">
        <v>0</v>
      </c>
      <c r="F47" s="103">
        <v>0</v>
      </c>
      <c r="G47" s="103">
        <v>0</v>
      </c>
      <c r="H47" s="44">
        <f t="shared" si="5"/>
        <v>0</v>
      </c>
      <c r="I47" s="53" t="str">
        <f>IFERROR(H47/D47*100,"0")</f>
        <v>0</v>
      </c>
    </row>
    <row r="48" spans="1:10" s="105" customFormat="1" ht="12.75" customHeight="1" x14ac:dyDescent="0.25">
      <c r="A48" s="99" t="s">
        <v>71</v>
      </c>
      <c r="B48" s="106"/>
      <c r="C48" s="101" t="s">
        <v>72</v>
      </c>
      <c r="D48" s="63">
        <v>0</v>
      </c>
      <c r="E48" s="102">
        <v>0</v>
      </c>
      <c r="F48" s="103">
        <v>0</v>
      </c>
      <c r="G48" s="103">
        <v>0</v>
      </c>
      <c r="H48" s="44">
        <f t="shared" si="5"/>
        <v>0</v>
      </c>
      <c r="I48" s="53" t="str">
        <f>IFERROR(H48/D48*100,"0")</f>
        <v>0</v>
      </c>
    </row>
    <row r="49" spans="1:10" s="105" customFormat="1" ht="12.75" customHeight="1" x14ac:dyDescent="0.25">
      <c r="A49" s="99" t="s">
        <v>73</v>
      </c>
      <c r="B49" s="106"/>
      <c r="C49" s="101" t="s">
        <v>53</v>
      </c>
      <c r="D49" s="63">
        <v>330000</v>
      </c>
      <c r="E49" s="102">
        <v>172000</v>
      </c>
      <c r="F49" s="103">
        <v>2000</v>
      </c>
      <c r="G49" s="103">
        <v>242481.05</v>
      </c>
      <c r="H49" s="44">
        <f t="shared" si="5"/>
        <v>416481.05</v>
      </c>
      <c r="I49" s="53">
        <f>IFERROR(H49/D49*100,"0")</f>
        <v>126.20637878787879</v>
      </c>
    </row>
    <row r="50" spans="1:10" s="105" customFormat="1" x14ac:dyDescent="0.25">
      <c r="A50" s="95" t="s">
        <v>74</v>
      </c>
      <c r="B50" s="48" t="s">
        <v>75</v>
      </c>
      <c r="C50" s="49"/>
      <c r="D50" s="97">
        <v>50000</v>
      </c>
      <c r="E50" s="96">
        <v>84876.530000000013</v>
      </c>
      <c r="F50" s="107">
        <v>127072.26000000001</v>
      </c>
      <c r="G50" s="107">
        <v>92189.170000000013</v>
      </c>
      <c r="H50" s="44">
        <f t="shared" si="5"/>
        <v>304137.96000000008</v>
      </c>
      <c r="I50" s="53">
        <f>H50/D50*100</f>
        <v>608.27592000000016</v>
      </c>
    </row>
    <row r="51" spans="1:10" s="110" customFormat="1" ht="15" customHeight="1" x14ac:dyDescent="0.25">
      <c r="A51" s="95" t="s">
        <v>76</v>
      </c>
      <c r="B51" s="252" t="s">
        <v>77</v>
      </c>
      <c r="C51" s="253"/>
      <c r="D51" s="97">
        <v>0</v>
      </c>
      <c r="E51" s="98">
        <f>E52</f>
        <v>0</v>
      </c>
      <c r="F51" s="98">
        <f t="shared" ref="F51:G51" si="6">F52</f>
        <v>0</v>
      </c>
      <c r="G51" s="98">
        <f t="shared" si="6"/>
        <v>0</v>
      </c>
      <c r="H51" s="108">
        <f>H52</f>
        <v>0</v>
      </c>
      <c r="I51" s="53">
        <v>0</v>
      </c>
      <c r="J51" s="109"/>
    </row>
    <row r="52" spans="1:10" s="110" customFormat="1" x14ac:dyDescent="0.25">
      <c r="A52" s="111" t="s">
        <v>78</v>
      </c>
      <c r="B52" s="48" t="s">
        <v>79</v>
      </c>
      <c r="C52" s="49"/>
      <c r="D52" s="97">
        <v>0</v>
      </c>
      <c r="E52" s="98">
        <v>0</v>
      </c>
      <c r="F52" s="112">
        <v>0</v>
      </c>
      <c r="G52" s="112">
        <v>0</v>
      </c>
      <c r="H52" s="108">
        <f>SUM(E52:G52)</f>
        <v>0</v>
      </c>
      <c r="I52" s="53" t="s">
        <v>80</v>
      </c>
    </row>
    <row r="53" spans="1:10" s="46" customFormat="1" ht="8.1" customHeight="1" x14ac:dyDescent="0.2">
      <c r="A53" s="1"/>
      <c r="B53" s="113"/>
      <c r="C53" s="113"/>
      <c r="D53" s="114"/>
      <c r="E53" s="114"/>
      <c r="F53" s="88"/>
      <c r="G53" s="88"/>
      <c r="H53" s="86"/>
      <c r="I53" s="87"/>
    </row>
    <row r="54" spans="1:10" s="39" customFormat="1" ht="27" customHeight="1" x14ac:dyDescent="0.2">
      <c r="A54" s="1"/>
      <c r="B54" s="115" t="s">
        <v>81</v>
      </c>
      <c r="C54" s="116"/>
      <c r="D54" s="93" t="s">
        <v>62</v>
      </c>
      <c r="E54" s="35" t="s">
        <v>12</v>
      </c>
      <c r="F54" s="36" t="s">
        <v>13</v>
      </c>
      <c r="G54" s="35" t="s">
        <v>14</v>
      </c>
      <c r="H54" s="37" t="s">
        <v>15</v>
      </c>
      <c r="I54" s="94" t="s">
        <v>16</v>
      </c>
    </row>
    <row r="55" spans="1:10" s="46" customFormat="1" ht="18" customHeight="1" x14ac:dyDescent="0.25">
      <c r="A55" s="40" t="s">
        <v>82</v>
      </c>
      <c r="B55" s="252" t="s">
        <v>83</v>
      </c>
      <c r="C55" s="253"/>
      <c r="D55" s="117">
        <f>D56+D155</f>
        <v>26824298.809999999</v>
      </c>
      <c r="E55" s="118">
        <f>E56+E155</f>
        <v>8309296.3399999999</v>
      </c>
      <c r="F55" s="119">
        <f>F56+F155</f>
        <v>9573649.8900000025</v>
      </c>
      <c r="G55" s="120">
        <f>G56+G155</f>
        <v>10636236.890000001</v>
      </c>
      <c r="H55" s="121">
        <f>H56+H155</f>
        <v>28519183.120000001</v>
      </c>
      <c r="I55" s="122">
        <f>H55/D55*100</f>
        <v>106.31846640989609</v>
      </c>
      <c r="J55" s="123"/>
    </row>
    <row r="56" spans="1:10" s="46" customFormat="1" ht="18" customHeight="1" x14ac:dyDescent="0.25">
      <c r="A56" s="40" t="s">
        <v>84</v>
      </c>
      <c r="B56" s="48" t="s">
        <v>85</v>
      </c>
      <c r="C56" s="49"/>
      <c r="D56" s="117">
        <f>D57+D70+D79+D96+D103+D148</f>
        <v>26824298.809999999</v>
      </c>
      <c r="E56" s="118">
        <f>E57+E70+E79+E96+E103+E148</f>
        <v>8246520.1399999997</v>
      </c>
      <c r="F56" s="119">
        <f>F57+F70+F79+F96+F103+F148</f>
        <v>9499008.2500000019</v>
      </c>
      <c r="G56" s="120">
        <f>G57+G70+G79+G96+G103+G148</f>
        <v>10457070.610000001</v>
      </c>
      <c r="H56" s="121">
        <f>H57+H70+H79+H96+H103+H148</f>
        <v>28202599</v>
      </c>
      <c r="I56" s="122">
        <f>H56/D56*100</f>
        <v>105.13825244701709</v>
      </c>
    </row>
    <row r="57" spans="1:10" s="46" customFormat="1" ht="12.75" customHeight="1" x14ac:dyDescent="0.25">
      <c r="A57" s="40" t="s">
        <v>86</v>
      </c>
      <c r="B57" s="124"/>
      <c r="C57" s="125" t="s">
        <v>87</v>
      </c>
      <c r="D57" s="54">
        <f>D58+D61+D64+D67</f>
        <v>15833417.539999999</v>
      </c>
      <c r="E57" s="126">
        <f>E58+E61+E64+E67</f>
        <v>4711655.4800000004</v>
      </c>
      <c r="F57" s="127">
        <f>F58+F61+F64+F67</f>
        <v>5849516.0599999996</v>
      </c>
      <c r="G57" s="128">
        <f t="shared" ref="G57" si="7">G58+G61+G64+G67</f>
        <v>6303352.9799999995</v>
      </c>
      <c r="H57" s="126">
        <f>H58+H61+H64+H67</f>
        <v>16864524.520000003</v>
      </c>
      <c r="I57" s="122">
        <f>H57/D57*100</f>
        <v>106.51221997648402</v>
      </c>
      <c r="J57" s="129"/>
    </row>
    <row r="58" spans="1:10" s="46" customFormat="1" x14ac:dyDescent="0.25">
      <c r="A58" s="130" t="s">
        <v>88</v>
      </c>
      <c r="B58" s="106"/>
      <c r="C58" s="131" t="s">
        <v>89</v>
      </c>
      <c r="D58" s="54">
        <f>D59+D60</f>
        <v>1758848.48</v>
      </c>
      <c r="E58" s="119">
        <f>SUM(E59:E60)</f>
        <v>504383.19999999995</v>
      </c>
      <c r="F58" s="119">
        <f>SUM(F59:F60)</f>
        <v>591188.37</v>
      </c>
      <c r="G58" s="119">
        <f t="shared" ref="G58" si="8">SUM(G59:G60)</f>
        <v>686854.68</v>
      </c>
      <c r="H58" s="132">
        <f>SUM(H59:H60)</f>
        <v>1782426.25</v>
      </c>
      <c r="I58" s="53">
        <f t="shared" ref="I58:I66" si="9">H58/D58*100</f>
        <v>101.34052309042562</v>
      </c>
    </row>
    <row r="59" spans="1:10" s="46" customFormat="1" x14ac:dyDescent="0.25">
      <c r="A59" s="130" t="s">
        <v>90</v>
      </c>
      <c r="B59" s="133"/>
      <c r="C59" s="134" t="s">
        <v>91</v>
      </c>
      <c r="D59" s="59">
        <v>554177.03</v>
      </c>
      <c r="E59" s="102">
        <v>156203.4</v>
      </c>
      <c r="F59" s="103">
        <v>185265.72999999998</v>
      </c>
      <c r="G59" s="103">
        <v>217253.49000000002</v>
      </c>
      <c r="H59" s="135">
        <f>SUM(E59:G59)</f>
        <v>558722.62</v>
      </c>
      <c r="I59" s="53">
        <f t="shared" si="9"/>
        <v>100.82024150297242</v>
      </c>
    </row>
    <row r="60" spans="1:10" s="46" customFormat="1" x14ac:dyDescent="0.25">
      <c r="A60" s="130" t="s">
        <v>92</v>
      </c>
      <c r="B60" s="133"/>
      <c r="C60" s="134" t="s">
        <v>93</v>
      </c>
      <c r="D60" s="59">
        <v>1204671.45</v>
      </c>
      <c r="E60" s="102">
        <v>348179.8</v>
      </c>
      <c r="F60" s="103">
        <v>405922.64</v>
      </c>
      <c r="G60" s="103">
        <v>469601.19</v>
      </c>
      <c r="H60" s="135">
        <f>SUM(E60:G60)</f>
        <v>1223703.6299999999</v>
      </c>
      <c r="I60" s="53">
        <f t="shared" si="9"/>
        <v>101.57986478387946</v>
      </c>
    </row>
    <row r="61" spans="1:10" s="46" customFormat="1" ht="12.75" customHeight="1" x14ac:dyDescent="0.25">
      <c r="A61" s="130" t="s">
        <v>94</v>
      </c>
      <c r="B61" s="106"/>
      <c r="C61" s="131" t="s">
        <v>95</v>
      </c>
      <c r="D61" s="54">
        <f>D62+D63</f>
        <v>13674457.189999999</v>
      </c>
      <c r="E61" s="119">
        <f>E62+E63</f>
        <v>4125142.75</v>
      </c>
      <c r="F61" s="119">
        <f>F62+F63</f>
        <v>5152366.1899999995</v>
      </c>
      <c r="G61" s="119">
        <f t="shared" ref="G61" si="10">G62+G63</f>
        <v>5523674.8599999994</v>
      </c>
      <c r="H61" s="132">
        <f>SUM(H62:H63)</f>
        <v>14801183.800000001</v>
      </c>
      <c r="I61" s="53">
        <f t="shared" si="9"/>
        <v>108.23964413610483</v>
      </c>
    </row>
    <row r="62" spans="1:10" s="46" customFormat="1" x14ac:dyDescent="0.25">
      <c r="A62" s="130" t="s">
        <v>96</v>
      </c>
      <c r="B62" s="133"/>
      <c r="C62" s="134" t="s">
        <v>91</v>
      </c>
      <c r="D62" s="59">
        <v>3553349.99</v>
      </c>
      <c r="E62" s="102">
        <v>1066462.1199999999</v>
      </c>
      <c r="F62" s="103">
        <v>1365354.9399999997</v>
      </c>
      <c r="G62" s="103">
        <v>1361985.8</v>
      </c>
      <c r="H62" s="135">
        <f>SUM(E62:G62)</f>
        <v>3793802.8599999994</v>
      </c>
      <c r="I62" s="53">
        <f t="shared" si="9"/>
        <v>106.76693460190224</v>
      </c>
    </row>
    <row r="63" spans="1:10" s="46" customFormat="1" x14ac:dyDescent="0.25">
      <c r="A63" s="130" t="s">
        <v>97</v>
      </c>
      <c r="B63" s="133"/>
      <c r="C63" s="134" t="s">
        <v>93</v>
      </c>
      <c r="D63" s="59">
        <v>10121107.199999999</v>
      </c>
      <c r="E63" s="102">
        <v>3058680.6300000004</v>
      </c>
      <c r="F63" s="103">
        <v>3787011.25</v>
      </c>
      <c r="G63" s="103">
        <v>4161689.0599999996</v>
      </c>
      <c r="H63" s="135">
        <f>SUM(E63:G63)</f>
        <v>11007380.940000001</v>
      </c>
      <c r="I63" s="53">
        <f t="shared" si="9"/>
        <v>108.75668760824905</v>
      </c>
    </row>
    <row r="64" spans="1:10" s="46" customFormat="1" ht="12.75" customHeight="1" x14ac:dyDescent="0.25">
      <c r="A64" s="130" t="s">
        <v>98</v>
      </c>
      <c r="B64" s="106"/>
      <c r="C64" s="131" t="s">
        <v>99</v>
      </c>
      <c r="D64" s="54">
        <f>D65+D66</f>
        <v>275985.87</v>
      </c>
      <c r="E64" s="119">
        <f>SUM(E65:E66)</f>
        <v>41206.65</v>
      </c>
      <c r="F64" s="119">
        <f>SUM(F65:F66)</f>
        <v>63819.32</v>
      </c>
      <c r="G64" s="119">
        <f t="shared" ref="G64" si="11">SUM(G65:G66)</f>
        <v>53932.58</v>
      </c>
      <c r="H64" s="132">
        <f>SUM(H65:H66)</f>
        <v>158958.54999999999</v>
      </c>
      <c r="I64" s="53">
        <f t="shared" si="9"/>
        <v>57.5966262330749</v>
      </c>
    </row>
    <row r="65" spans="1:10" s="46" customFormat="1" x14ac:dyDescent="0.25">
      <c r="A65" s="130" t="s">
        <v>100</v>
      </c>
      <c r="B65" s="133"/>
      <c r="C65" s="134" t="s">
        <v>91</v>
      </c>
      <c r="D65" s="59">
        <v>22023.7</v>
      </c>
      <c r="E65" s="102">
        <v>5750</v>
      </c>
      <c r="F65" s="103">
        <v>5750</v>
      </c>
      <c r="G65" s="103">
        <v>5100</v>
      </c>
      <c r="H65" s="135">
        <f>SUM(E65:G65)</f>
        <v>16600</v>
      </c>
      <c r="I65" s="53">
        <f t="shared" si="9"/>
        <v>75.373347802594466</v>
      </c>
    </row>
    <row r="66" spans="1:10" s="46" customFormat="1" x14ac:dyDescent="0.25">
      <c r="A66" s="130" t="s">
        <v>101</v>
      </c>
      <c r="B66" s="133"/>
      <c r="C66" s="134" t="s">
        <v>93</v>
      </c>
      <c r="D66" s="59">
        <v>253962.17</v>
      </c>
      <c r="E66" s="102">
        <v>35456.65</v>
      </c>
      <c r="F66" s="103">
        <v>58069.32</v>
      </c>
      <c r="G66" s="103">
        <v>48832.58</v>
      </c>
      <c r="H66" s="135">
        <f>SUM(E66:G66)</f>
        <v>142358.54999999999</v>
      </c>
      <c r="I66" s="53">
        <f t="shared" si="9"/>
        <v>56.055021895583891</v>
      </c>
    </row>
    <row r="67" spans="1:10" s="46" customFormat="1" ht="12.75" customHeight="1" x14ac:dyDescent="0.25">
      <c r="A67" s="130" t="s">
        <v>102</v>
      </c>
      <c r="B67" s="106"/>
      <c r="C67" s="131" t="s">
        <v>103</v>
      </c>
      <c r="D67" s="54">
        <f>D68+D69</f>
        <v>124126</v>
      </c>
      <c r="E67" s="119">
        <f>SUM(E68:E69)</f>
        <v>40922.880000000005</v>
      </c>
      <c r="F67" s="119">
        <f>SUM(F68:F69)</f>
        <v>42142.180000000008</v>
      </c>
      <c r="G67" s="119">
        <f t="shared" ref="G67" si="12">SUM(G68:G69)</f>
        <v>38890.86</v>
      </c>
      <c r="H67" s="132">
        <f>SUM(H68:H69)</f>
        <v>121955.92000000001</v>
      </c>
      <c r="I67" s="53">
        <f>IFERROR(H67/D67*100,"0")</f>
        <v>98.251711970094917</v>
      </c>
    </row>
    <row r="68" spans="1:10" s="46" customFormat="1" x14ac:dyDescent="0.25">
      <c r="A68" s="130" t="s">
        <v>104</v>
      </c>
      <c r="B68" s="133"/>
      <c r="C68" s="134" t="s">
        <v>91</v>
      </c>
      <c r="D68" s="59">
        <v>44770.25</v>
      </c>
      <c r="E68" s="102">
        <v>13744.55</v>
      </c>
      <c r="F68" s="103">
        <v>18282.22</v>
      </c>
      <c r="G68" s="107">
        <v>15626.699999999997</v>
      </c>
      <c r="H68" s="135">
        <f>SUM(E68:G68)</f>
        <v>47653.47</v>
      </c>
      <c r="I68" s="53">
        <f>IFERROR(H68/D68*100,"0")</f>
        <v>106.44003551465538</v>
      </c>
    </row>
    <row r="69" spans="1:10" s="46" customFormat="1" x14ac:dyDescent="0.25">
      <c r="A69" s="130" t="s">
        <v>105</v>
      </c>
      <c r="B69" s="133"/>
      <c r="C69" s="134" t="s">
        <v>93</v>
      </c>
      <c r="D69" s="59">
        <v>79355.75</v>
      </c>
      <c r="E69" s="102">
        <v>27178.33</v>
      </c>
      <c r="F69" s="103">
        <v>23859.960000000003</v>
      </c>
      <c r="G69" s="107">
        <v>23264.16</v>
      </c>
      <c r="H69" s="135">
        <f>SUM(E69:G69)</f>
        <v>74302.450000000012</v>
      </c>
      <c r="I69" s="53">
        <f>IFERROR(H69/D69*100,"0")</f>
        <v>93.632093452585366</v>
      </c>
    </row>
    <row r="70" spans="1:10" s="46" customFormat="1" ht="28.5" customHeight="1" x14ac:dyDescent="0.25">
      <c r="A70" s="40" t="s">
        <v>106</v>
      </c>
      <c r="B70" s="124"/>
      <c r="C70" s="125" t="s">
        <v>107</v>
      </c>
      <c r="D70" s="54">
        <f t="shared" ref="D70" si="13">SUM(D71:D78)</f>
        <v>4892803.0999999996</v>
      </c>
      <c r="E70" s="119">
        <f>SUM(E71:E78)</f>
        <v>1506019.6099999999</v>
      </c>
      <c r="F70" s="119">
        <f>SUM(F71:F78)</f>
        <v>1631155.4500000002</v>
      </c>
      <c r="G70" s="119">
        <f>SUM(G71:G78)</f>
        <v>1782362.53</v>
      </c>
      <c r="H70" s="132">
        <f>SUM(H71:H78)</f>
        <v>4919537.5900000008</v>
      </c>
      <c r="I70" s="53">
        <f t="shared" ref="I70:I77" si="14">H70/D70*100</f>
        <v>100.54640437094231</v>
      </c>
      <c r="J70" s="123"/>
    </row>
    <row r="71" spans="1:10" s="46" customFormat="1" x14ac:dyDescent="0.25">
      <c r="A71" s="130" t="s">
        <v>108</v>
      </c>
      <c r="B71" s="133"/>
      <c r="C71" s="101" t="s">
        <v>109</v>
      </c>
      <c r="D71" s="63">
        <v>1079503.69</v>
      </c>
      <c r="E71" s="102">
        <v>357530.55</v>
      </c>
      <c r="F71" s="103">
        <v>362107.82</v>
      </c>
      <c r="G71" s="103">
        <v>354765.49</v>
      </c>
      <c r="H71" s="135">
        <f t="shared" ref="H71:H78" si="15">SUM(E71:G71)</f>
        <v>1074403.8599999999</v>
      </c>
      <c r="I71" s="53">
        <f t="shared" si="14"/>
        <v>99.527576418011122</v>
      </c>
    </row>
    <row r="72" spans="1:10" s="46" customFormat="1" ht="12.75" customHeight="1" x14ac:dyDescent="0.25">
      <c r="A72" s="130" t="s">
        <v>110</v>
      </c>
      <c r="B72" s="133"/>
      <c r="C72" s="101" t="s">
        <v>111</v>
      </c>
      <c r="D72" s="63">
        <v>2749079.02</v>
      </c>
      <c r="E72" s="102">
        <v>825108.4</v>
      </c>
      <c r="F72" s="103">
        <v>816405.66999999993</v>
      </c>
      <c r="G72" s="103">
        <v>848731.2</v>
      </c>
      <c r="H72" s="135">
        <f t="shared" si="15"/>
        <v>2490245.2699999996</v>
      </c>
      <c r="I72" s="53">
        <f t="shared" si="14"/>
        <v>90.584710438770855</v>
      </c>
    </row>
    <row r="73" spans="1:10" s="46" customFormat="1" x14ac:dyDescent="0.25">
      <c r="A73" s="130" t="s">
        <v>112</v>
      </c>
      <c r="B73" s="133"/>
      <c r="C73" s="101" t="s">
        <v>113</v>
      </c>
      <c r="D73" s="63">
        <v>119574</v>
      </c>
      <c r="E73" s="102">
        <v>41732</v>
      </c>
      <c r="F73" s="103">
        <v>48205.33</v>
      </c>
      <c r="G73" s="103">
        <v>48000</v>
      </c>
      <c r="H73" s="135">
        <f t="shared" si="15"/>
        <v>137937.33000000002</v>
      </c>
      <c r="I73" s="53">
        <f t="shared" si="14"/>
        <v>115.35729339153997</v>
      </c>
    </row>
    <row r="74" spans="1:10" s="46" customFormat="1" ht="12.75" customHeight="1" x14ac:dyDescent="0.25">
      <c r="A74" s="130" t="s">
        <v>114</v>
      </c>
      <c r="B74" s="133"/>
      <c r="C74" s="101" t="s">
        <v>115</v>
      </c>
      <c r="D74" s="63">
        <v>508300</v>
      </c>
      <c r="E74" s="102">
        <v>198452.58999999997</v>
      </c>
      <c r="F74" s="103">
        <v>266168.66000000003</v>
      </c>
      <c r="G74" s="103">
        <v>265098.55</v>
      </c>
      <c r="H74" s="135">
        <f t="shared" si="15"/>
        <v>729719.8</v>
      </c>
      <c r="I74" s="53">
        <f t="shared" si="14"/>
        <v>143.56084989179618</v>
      </c>
    </row>
    <row r="75" spans="1:10" s="46" customFormat="1" ht="12.75" customHeight="1" x14ac:dyDescent="0.25">
      <c r="A75" s="130" t="s">
        <v>116</v>
      </c>
      <c r="B75" s="133"/>
      <c r="C75" s="101" t="s">
        <v>117</v>
      </c>
      <c r="D75" s="63">
        <f>265800</f>
        <v>265800</v>
      </c>
      <c r="E75" s="102">
        <v>69789.430000000008</v>
      </c>
      <c r="F75" s="103">
        <v>106726.54999999999</v>
      </c>
      <c r="G75" s="103">
        <v>167587.98000000001</v>
      </c>
      <c r="H75" s="135">
        <f t="shared" si="15"/>
        <v>344103.95999999996</v>
      </c>
      <c r="I75" s="53">
        <f t="shared" si="14"/>
        <v>129.45972911963881</v>
      </c>
    </row>
    <row r="76" spans="1:10" s="46" customFormat="1" x14ac:dyDescent="0.25">
      <c r="A76" s="130" t="s">
        <v>118</v>
      </c>
      <c r="B76" s="57"/>
      <c r="C76" s="58" t="s">
        <v>119</v>
      </c>
      <c r="D76" s="63">
        <v>5000</v>
      </c>
      <c r="E76" s="102">
        <v>2662</v>
      </c>
      <c r="F76" s="103">
        <v>0</v>
      </c>
      <c r="G76" s="103">
        <v>1811.73</v>
      </c>
      <c r="H76" s="135">
        <f t="shared" si="15"/>
        <v>4473.7299999999996</v>
      </c>
      <c r="I76" s="53">
        <f>IFERROR(H76/D76*100,"0")</f>
        <v>89.474599999999995</v>
      </c>
    </row>
    <row r="77" spans="1:10" s="46" customFormat="1" x14ac:dyDescent="0.25">
      <c r="A77" s="130" t="s">
        <v>120</v>
      </c>
      <c r="B77" s="133"/>
      <c r="C77" s="101" t="s">
        <v>121</v>
      </c>
      <c r="D77" s="63">
        <v>130250.25</v>
      </c>
      <c r="E77" s="102">
        <v>0</v>
      </c>
      <c r="F77" s="103">
        <v>26169.1</v>
      </c>
      <c r="G77" s="103">
        <v>78507.299999999988</v>
      </c>
      <c r="H77" s="135">
        <f t="shared" si="15"/>
        <v>104676.4</v>
      </c>
      <c r="I77" s="53">
        <f t="shared" si="14"/>
        <v>80.365603904790959</v>
      </c>
    </row>
    <row r="78" spans="1:10" s="46" customFormat="1" ht="12.75" customHeight="1" x14ac:dyDescent="0.25">
      <c r="A78" s="130" t="s">
        <v>122</v>
      </c>
      <c r="B78" s="133"/>
      <c r="C78" s="101" t="s">
        <v>123</v>
      </c>
      <c r="D78" s="63">
        <v>35296.14</v>
      </c>
      <c r="E78" s="102">
        <v>10744.64</v>
      </c>
      <c r="F78" s="103">
        <v>5372.32</v>
      </c>
      <c r="G78" s="103">
        <v>17860.28</v>
      </c>
      <c r="H78" s="135">
        <f t="shared" si="15"/>
        <v>33977.24</v>
      </c>
      <c r="I78" s="53">
        <f>IFERROR(H78/D78*100,"0")</f>
        <v>96.263330777813096</v>
      </c>
    </row>
    <row r="79" spans="1:10" s="46" customFormat="1" ht="18" customHeight="1" x14ac:dyDescent="0.25">
      <c r="A79" s="40" t="s">
        <v>124</v>
      </c>
      <c r="B79" s="124"/>
      <c r="C79" s="125" t="s">
        <v>125</v>
      </c>
      <c r="D79" s="54">
        <f>SUM(D80:D81)+SUM(D88:D95)</f>
        <v>3819952.93</v>
      </c>
      <c r="E79" s="96">
        <f>SUM(E80:E81)+SUM(E88:E95)</f>
        <v>1318642.67</v>
      </c>
      <c r="F79" s="96">
        <f>SUM(F80:F81)+SUM(F88:F95)</f>
        <v>1023321.4300000002</v>
      </c>
      <c r="G79" s="96">
        <f>SUM(G80:G81)+SUM(G88:G95)</f>
        <v>1090739.07</v>
      </c>
      <c r="H79" s="96">
        <f>SUM(H80:H81)+SUM(H88:H95)</f>
        <v>3432703.17</v>
      </c>
      <c r="I79" s="53">
        <f>H79/D79*100</f>
        <v>89.862446812924475</v>
      </c>
    </row>
    <row r="80" spans="1:10" s="46" customFormat="1" ht="12.75" customHeight="1" x14ac:dyDescent="0.25">
      <c r="A80" s="130" t="s">
        <v>126</v>
      </c>
      <c r="B80" s="133"/>
      <c r="C80" s="101" t="s">
        <v>127</v>
      </c>
      <c r="D80" s="59">
        <v>0</v>
      </c>
      <c r="E80" s="102">
        <v>0</v>
      </c>
      <c r="F80" s="103">
        <v>0</v>
      </c>
      <c r="G80" s="103">
        <v>0</v>
      </c>
      <c r="H80" s="135">
        <f t="shared" ref="H80:H86" si="16">SUM(E80:G80)</f>
        <v>0</v>
      </c>
      <c r="I80" s="53" t="str">
        <f>IFERROR(H80/D80*100,"0")</f>
        <v>0</v>
      </c>
    </row>
    <row r="81" spans="1:10" s="46" customFormat="1" x14ac:dyDescent="0.25">
      <c r="A81" s="130" t="s">
        <v>128</v>
      </c>
      <c r="B81" s="133"/>
      <c r="C81" s="136" t="s">
        <v>129</v>
      </c>
      <c r="D81" s="59">
        <f>D82+D83+D84+D85+D86</f>
        <v>2620612.9300000002</v>
      </c>
      <c r="E81" s="102">
        <f>SUM(E82:E86)</f>
        <v>1096934.0099999998</v>
      </c>
      <c r="F81" s="102">
        <f>SUM(F82:F86)</f>
        <v>800018.58000000007</v>
      </c>
      <c r="G81" s="102">
        <f>SUM(G82:G86)</f>
        <v>836766.82000000007</v>
      </c>
      <c r="H81" s="135">
        <f t="shared" si="16"/>
        <v>2733719.41</v>
      </c>
      <c r="I81" s="53">
        <f t="shared" ref="I81:I86" si="17">H81/D81*100</f>
        <v>104.3160315171001</v>
      </c>
    </row>
    <row r="82" spans="1:10" s="46" customFormat="1" x14ac:dyDescent="0.25">
      <c r="A82" s="130" t="s">
        <v>130</v>
      </c>
      <c r="B82" s="133"/>
      <c r="C82" s="134" t="s">
        <v>131</v>
      </c>
      <c r="D82" s="59">
        <v>438460.78</v>
      </c>
      <c r="E82" s="102">
        <v>108780.33</v>
      </c>
      <c r="F82" s="103">
        <v>239277.38</v>
      </c>
      <c r="G82" s="103">
        <v>131692.9</v>
      </c>
      <c r="H82" s="135">
        <f t="shared" si="16"/>
        <v>479750.61</v>
      </c>
      <c r="I82" s="53">
        <f t="shared" si="17"/>
        <v>109.41699506167917</v>
      </c>
    </row>
    <row r="83" spans="1:10" s="46" customFormat="1" x14ac:dyDescent="0.25">
      <c r="A83" s="130" t="s">
        <v>132</v>
      </c>
      <c r="B83" s="133"/>
      <c r="C83" s="134" t="s">
        <v>133</v>
      </c>
      <c r="D83" s="59">
        <v>2050864.92</v>
      </c>
      <c r="E83" s="102">
        <v>953876.86</v>
      </c>
      <c r="F83" s="103">
        <v>507620.69</v>
      </c>
      <c r="G83" s="103">
        <v>648639.63</v>
      </c>
      <c r="H83" s="135">
        <f t="shared" si="16"/>
        <v>2110137.1800000002</v>
      </c>
      <c r="I83" s="53">
        <f t="shared" si="17"/>
        <v>102.89011038328162</v>
      </c>
    </row>
    <row r="84" spans="1:10" s="46" customFormat="1" x14ac:dyDescent="0.25">
      <c r="A84" s="130" t="s">
        <v>134</v>
      </c>
      <c r="B84" s="133"/>
      <c r="C84" s="134" t="s">
        <v>135</v>
      </c>
      <c r="D84" s="59">
        <v>23287.23</v>
      </c>
      <c r="E84" s="102">
        <v>6088.91</v>
      </c>
      <c r="F84" s="103">
        <v>4151.59</v>
      </c>
      <c r="G84" s="103">
        <v>8318.98</v>
      </c>
      <c r="H84" s="135">
        <f t="shared" si="16"/>
        <v>18559.48</v>
      </c>
      <c r="I84" s="53">
        <f t="shared" si="17"/>
        <v>79.698100632836116</v>
      </c>
    </row>
    <row r="85" spans="1:10" s="46" customFormat="1" x14ac:dyDescent="0.25">
      <c r="A85" s="130" t="s">
        <v>136</v>
      </c>
      <c r="B85" s="133"/>
      <c r="C85" s="134" t="s">
        <v>137</v>
      </c>
      <c r="D85" s="59">
        <v>78000</v>
      </c>
      <c r="E85" s="102">
        <v>22154.27</v>
      </c>
      <c r="F85" s="103">
        <v>35902.17</v>
      </c>
      <c r="G85" s="103">
        <v>38964.68</v>
      </c>
      <c r="H85" s="135">
        <f t="shared" si="16"/>
        <v>97021.119999999995</v>
      </c>
      <c r="I85" s="53">
        <f t="shared" si="17"/>
        <v>124.38605128205127</v>
      </c>
    </row>
    <row r="86" spans="1:10" s="46" customFormat="1" x14ac:dyDescent="0.25">
      <c r="A86" s="130" t="s">
        <v>138</v>
      </c>
      <c r="B86" s="133"/>
      <c r="C86" s="134" t="s">
        <v>139</v>
      </c>
      <c r="D86" s="59">
        <v>30000</v>
      </c>
      <c r="E86" s="102">
        <v>6033.64</v>
      </c>
      <c r="F86" s="103">
        <v>13066.75</v>
      </c>
      <c r="G86" s="103">
        <v>9150.6299999999974</v>
      </c>
      <c r="H86" s="135">
        <f t="shared" si="16"/>
        <v>28251.019999999997</v>
      </c>
      <c r="I86" s="53">
        <f t="shared" si="17"/>
        <v>94.170066666666656</v>
      </c>
    </row>
    <row r="87" spans="1:10" s="46" customFormat="1" x14ac:dyDescent="0.25">
      <c r="A87" s="130" t="s">
        <v>140</v>
      </c>
      <c r="B87" s="133"/>
      <c r="C87" s="134" t="s">
        <v>141</v>
      </c>
      <c r="D87" s="59">
        <v>0</v>
      </c>
      <c r="E87" s="102"/>
      <c r="F87" s="103"/>
      <c r="G87" s="103">
        <v>0</v>
      </c>
      <c r="H87" s="135"/>
      <c r="I87" s="53" t="str">
        <f>IFERROR(H87/D87*100,"0")</f>
        <v>0</v>
      </c>
    </row>
    <row r="88" spans="1:10" s="46" customFormat="1" ht="12.75" customHeight="1" x14ac:dyDescent="0.25">
      <c r="A88" s="130" t="s">
        <v>142</v>
      </c>
      <c r="B88" s="57"/>
      <c r="C88" s="58" t="s">
        <v>143</v>
      </c>
      <c r="D88" s="59">
        <v>67700</v>
      </c>
      <c r="E88" s="102">
        <v>13934.97</v>
      </c>
      <c r="F88" s="103">
        <v>5406.6999999999989</v>
      </c>
      <c r="G88" s="103">
        <v>32004.3</v>
      </c>
      <c r="H88" s="135">
        <f t="shared" ref="H88:H93" si="18">SUM(E88:G88)</f>
        <v>51345.97</v>
      </c>
      <c r="I88" s="53">
        <f>IFERROR(H88/D88*100,"0")</f>
        <v>75.84338257016249</v>
      </c>
    </row>
    <row r="89" spans="1:10" s="46" customFormat="1" ht="12.75" customHeight="1" x14ac:dyDescent="0.25">
      <c r="A89" s="130" t="s">
        <v>144</v>
      </c>
      <c r="B89" s="133"/>
      <c r="C89" s="101" t="s">
        <v>145</v>
      </c>
      <c r="D89" s="59">
        <v>182600</v>
      </c>
      <c r="E89" s="102">
        <v>0</v>
      </c>
      <c r="F89" s="103">
        <v>14117.519999999999</v>
      </c>
      <c r="G89" s="103">
        <v>0</v>
      </c>
      <c r="H89" s="135">
        <f t="shared" si="18"/>
        <v>14117.519999999999</v>
      </c>
      <c r="I89" s="53">
        <f>H89/D89*100</f>
        <v>7.7313910186199335</v>
      </c>
    </row>
    <row r="90" spans="1:10" s="46" customFormat="1" ht="12.75" customHeight="1" x14ac:dyDescent="0.25">
      <c r="A90" s="130" t="s">
        <v>146</v>
      </c>
      <c r="B90" s="57"/>
      <c r="C90" s="58" t="s">
        <v>147</v>
      </c>
      <c r="D90" s="59">
        <v>170900</v>
      </c>
      <c r="E90" s="102">
        <v>91707.74</v>
      </c>
      <c r="F90" s="103">
        <v>78205.47</v>
      </c>
      <c r="G90" s="103">
        <v>67820.429999999993</v>
      </c>
      <c r="H90" s="135">
        <f t="shared" si="18"/>
        <v>237733.64</v>
      </c>
      <c r="I90" s="53">
        <f>H90/D90*100</f>
        <v>139.1068695143359</v>
      </c>
    </row>
    <row r="91" spans="1:10" s="46" customFormat="1" ht="12.75" customHeight="1" x14ac:dyDescent="0.25">
      <c r="A91" s="130" t="s">
        <v>148</v>
      </c>
      <c r="B91" s="133"/>
      <c r="C91" s="101" t="s">
        <v>149</v>
      </c>
      <c r="D91" s="59">
        <v>215490</v>
      </c>
      <c r="E91" s="102">
        <v>51157.120000000003</v>
      </c>
      <c r="F91" s="103">
        <v>38575.770000000004</v>
      </c>
      <c r="G91" s="103">
        <v>38340.089999999997</v>
      </c>
      <c r="H91" s="135">
        <f t="shared" si="18"/>
        <v>128072.98000000001</v>
      </c>
      <c r="I91" s="53">
        <f>H91/D91*100</f>
        <v>59.433375098612473</v>
      </c>
    </row>
    <row r="92" spans="1:10" s="46" customFormat="1" ht="12.75" customHeight="1" x14ac:dyDescent="0.25">
      <c r="A92" s="130" t="s">
        <v>150</v>
      </c>
      <c r="B92" s="133"/>
      <c r="C92" s="101" t="s">
        <v>151</v>
      </c>
      <c r="D92" s="59">
        <v>131650</v>
      </c>
      <c r="E92" s="102">
        <v>49339.91</v>
      </c>
      <c r="F92" s="103">
        <v>46883.839999999997</v>
      </c>
      <c r="G92" s="103">
        <v>52865.990000000005</v>
      </c>
      <c r="H92" s="135">
        <f t="shared" si="18"/>
        <v>149089.74</v>
      </c>
      <c r="I92" s="53">
        <f>H92/D92*100</f>
        <v>113.24704899354347</v>
      </c>
    </row>
    <row r="93" spans="1:10" s="46" customFormat="1" ht="12.75" customHeight="1" x14ac:dyDescent="0.25">
      <c r="A93" s="130" t="s">
        <v>152</v>
      </c>
      <c r="B93" s="133"/>
      <c r="C93" s="101" t="s">
        <v>153</v>
      </c>
      <c r="D93" s="59">
        <v>100000</v>
      </c>
      <c r="E93" s="102">
        <v>15568.92</v>
      </c>
      <c r="F93" s="103">
        <v>40113.550000000003</v>
      </c>
      <c r="G93" s="103">
        <v>62941.440000000002</v>
      </c>
      <c r="H93" s="135">
        <f t="shared" si="18"/>
        <v>118623.91</v>
      </c>
      <c r="I93" s="53">
        <f>IFERROR(H93/D93*100,"0")</f>
        <v>118.62391000000001</v>
      </c>
    </row>
    <row r="94" spans="1:10" s="46" customFormat="1" ht="12.75" customHeight="1" x14ac:dyDescent="0.25">
      <c r="A94" s="130" t="s">
        <v>154</v>
      </c>
      <c r="B94" s="133"/>
      <c r="C94" s="101" t="s">
        <v>155</v>
      </c>
      <c r="D94" s="59">
        <v>0</v>
      </c>
      <c r="E94" s="102"/>
      <c r="F94" s="103">
        <v>0</v>
      </c>
      <c r="G94" s="103">
        <v>0</v>
      </c>
      <c r="H94" s="135"/>
      <c r="I94" s="53" t="str">
        <f>IFERROR(H94/D94*100,"0")</f>
        <v>0</v>
      </c>
    </row>
    <row r="95" spans="1:10" s="137" customFormat="1" ht="12.75" customHeight="1" x14ac:dyDescent="0.25">
      <c r="A95" s="130" t="s">
        <v>156</v>
      </c>
      <c r="B95" s="57"/>
      <c r="C95" s="58" t="s">
        <v>157</v>
      </c>
      <c r="D95" s="59">
        <v>331000</v>
      </c>
      <c r="E95" s="102">
        <v>0</v>
      </c>
      <c r="F95" s="103">
        <v>0</v>
      </c>
      <c r="G95" s="103">
        <v>0</v>
      </c>
      <c r="H95" s="135">
        <f>SUM(E95:G95)</f>
        <v>0</v>
      </c>
      <c r="I95" s="53">
        <f>IFERROR(H95/D95*100,"0")</f>
        <v>0</v>
      </c>
    </row>
    <row r="96" spans="1:10" s="46" customFormat="1" ht="12.75" customHeight="1" x14ac:dyDescent="0.25">
      <c r="A96" s="40" t="s">
        <v>158</v>
      </c>
      <c r="B96" s="124"/>
      <c r="C96" s="125" t="s">
        <v>159</v>
      </c>
      <c r="D96" s="54">
        <f t="shared" ref="D96" si="19">SUM(D97:D102)</f>
        <v>1072489.24</v>
      </c>
      <c r="E96" s="138">
        <f>SUM(E97:E102)</f>
        <v>420556.87000000005</v>
      </c>
      <c r="F96" s="127">
        <f>SUM(F97:F102)</f>
        <v>509397.79000000004</v>
      </c>
      <c r="G96" s="127">
        <f>SUM(G97:G102)</f>
        <v>544673.37999999989</v>
      </c>
      <c r="H96" s="132">
        <f>SUM(H97:H102)</f>
        <v>1474628.0399999998</v>
      </c>
      <c r="I96" s="53">
        <f>H96/D96*100</f>
        <v>137.49583538945339</v>
      </c>
      <c r="J96" s="123"/>
    </row>
    <row r="97" spans="1:10" s="46" customFormat="1" ht="27" customHeight="1" x14ac:dyDescent="0.25">
      <c r="A97" s="139" t="s">
        <v>160</v>
      </c>
      <c r="B97" s="57"/>
      <c r="C97" s="58" t="s">
        <v>161</v>
      </c>
      <c r="D97" s="59">
        <v>873457.02</v>
      </c>
      <c r="E97" s="102">
        <v>345790.06000000006</v>
      </c>
      <c r="F97" s="103">
        <v>390767.45</v>
      </c>
      <c r="G97" s="103">
        <v>467178.09999999992</v>
      </c>
      <c r="H97" s="135">
        <f>SUM(E97:G97)</f>
        <v>1203735.6099999999</v>
      </c>
      <c r="I97" s="53">
        <f>H97/D97*100</f>
        <v>137.81280388587408</v>
      </c>
    </row>
    <row r="98" spans="1:10" s="46" customFormat="1" ht="12.75" customHeight="1" x14ac:dyDescent="0.25">
      <c r="A98" s="139" t="s">
        <v>162</v>
      </c>
      <c r="B98" s="133"/>
      <c r="C98" s="101" t="s">
        <v>163</v>
      </c>
      <c r="D98" s="59">
        <v>91139.04</v>
      </c>
      <c r="E98" s="102">
        <v>42342.6</v>
      </c>
      <c r="F98" s="103">
        <v>83024.5</v>
      </c>
      <c r="G98" s="103">
        <v>41563.03</v>
      </c>
      <c r="H98" s="135">
        <f>SUM(E98:G98)</f>
        <v>166930.13</v>
      </c>
      <c r="I98" s="53">
        <f>H98/D98*100</f>
        <v>183.15985114611698</v>
      </c>
      <c r="J98" s="123"/>
    </row>
    <row r="99" spans="1:10" s="46" customFormat="1" ht="12.75" customHeight="1" x14ac:dyDescent="0.25">
      <c r="A99" s="139" t="s">
        <v>164</v>
      </c>
      <c r="B99" s="133"/>
      <c r="C99" s="101" t="s">
        <v>165</v>
      </c>
      <c r="D99" s="59">
        <v>0</v>
      </c>
      <c r="E99" s="102">
        <v>0</v>
      </c>
      <c r="F99" s="103">
        <v>0</v>
      </c>
      <c r="G99" s="103">
        <v>0</v>
      </c>
      <c r="H99" s="135">
        <f>SUM(E99:G99)</f>
        <v>0</v>
      </c>
      <c r="I99" s="53" t="str">
        <f>IFERROR(H99/D99*100,"0")</f>
        <v>0</v>
      </c>
    </row>
    <row r="100" spans="1:10" s="46" customFormat="1" ht="12.75" customHeight="1" x14ac:dyDescent="0.25">
      <c r="A100" s="139" t="s">
        <v>166</v>
      </c>
      <c r="B100" s="133"/>
      <c r="C100" s="101" t="s">
        <v>167</v>
      </c>
      <c r="D100" s="59">
        <v>107893.18</v>
      </c>
      <c r="E100" s="102">
        <v>32424.21</v>
      </c>
      <c r="F100" s="103">
        <v>35605.839999999997</v>
      </c>
      <c r="G100" s="103">
        <v>35932.25</v>
      </c>
      <c r="H100" s="135">
        <f>SUM(E100:G100)</f>
        <v>103962.29999999999</v>
      </c>
      <c r="I100" s="53">
        <f t="shared" ref="I100:I101" si="20">IFERROR(H100/D100*100,"0")</f>
        <v>96.35669279559653</v>
      </c>
    </row>
    <row r="101" spans="1:10" s="46" customFormat="1" ht="12.75" customHeight="1" x14ac:dyDescent="0.25">
      <c r="A101" s="139" t="s">
        <v>168</v>
      </c>
      <c r="B101" s="133"/>
      <c r="C101" s="101" t="s">
        <v>169</v>
      </c>
      <c r="D101" s="59">
        <v>0</v>
      </c>
      <c r="E101" s="102"/>
      <c r="F101" s="103">
        <v>0</v>
      </c>
      <c r="G101" s="103">
        <v>0</v>
      </c>
      <c r="H101" s="135"/>
      <c r="I101" s="53" t="str">
        <f t="shared" si="20"/>
        <v>0</v>
      </c>
    </row>
    <row r="102" spans="1:10" s="46" customFormat="1" ht="25.5" x14ac:dyDescent="0.25">
      <c r="A102" s="139" t="s">
        <v>170</v>
      </c>
      <c r="B102" s="133"/>
      <c r="C102" s="101" t="s">
        <v>171</v>
      </c>
      <c r="D102" s="59">
        <v>0</v>
      </c>
      <c r="E102" s="102">
        <v>0</v>
      </c>
      <c r="F102" s="103">
        <v>0</v>
      </c>
      <c r="G102" s="103">
        <v>0</v>
      </c>
      <c r="H102" s="135">
        <f>SUM(E102:G102)</f>
        <v>0</v>
      </c>
      <c r="I102" s="53" t="str">
        <f>IFERROR(D102/H102*100,"0")</f>
        <v>0</v>
      </c>
    </row>
    <row r="103" spans="1:10" s="46" customFormat="1" ht="18" customHeight="1" x14ac:dyDescent="0.25">
      <c r="A103" s="40" t="s">
        <v>172</v>
      </c>
      <c r="B103" s="124"/>
      <c r="C103" s="125" t="s">
        <v>173</v>
      </c>
      <c r="D103" s="54">
        <f>D104+D117+D126+D133+D138</f>
        <v>898436</v>
      </c>
      <c r="E103" s="126">
        <f>E104+E117+E126+E133+E138</f>
        <v>252162.72999999998</v>
      </c>
      <c r="F103" s="126">
        <f>F104+F117+F126+F133+F138</f>
        <v>460415.30000000005</v>
      </c>
      <c r="G103" s="126">
        <f>G104+G117+G126+G133+G138</f>
        <v>701878.56</v>
      </c>
      <c r="H103" s="126">
        <f>H104+H117+H126+H133+H138</f>
        <v>1414456.59</v>
      </c>
      <c r="I103" s="53">
        <f>H103/D103*100</f>
        <v>157.43543112698066</v>
      </c>
    </row>
    <row r="104" spans="1:10" s="46" customFormat="1" ht="12.75" customHeight="1" x14ac:dyDescent="0.25">
      <c r="A104" s="140" t="s">
        <v>174</v>
      </c>
      <c r="B104" s="141"/>
      <c r="C104" s="142" t="s">
        <v>175</v>
      </c>
      <c r="D104" s="54">
        <f>SUM(D105:D116)</f>
        <v>543806.5</v>
      </c>
      <c r="E104" s="126">
        <f>SUM(E105:E116)</f>
        <v>143344.88</v>
      </c>
      <c r="F104" s="126">
        <f>SUM(F105:F116)</f>
        <v>178999.49000000002</v>
      </c>
      <c r="G104" s="126">
        <f>SUM(G105:G116)</f>
        <v>265483.77</v>
      </c>
      <c r="H104" s="132">
        <f>SUM(E104:G104)</f>
        <v>587828.14</v>
      </c>
      <c r="I104" s="53">
        <f>H104/D104*100</f>
        <v>108.09509264784441</v>
      </c>
    </row>
    <row r="105" spans="1:10" s="46" customFormat="1" ht="12.75" customHeight="1" x14ac:dyDescent="0.25">
      <c r="A105" s="130" t="s">
        <v>176</v>
      </c>
      <c r="B105" s="143"/>
      <c r="C105" s="144" t="s">
        <v>177</v>
      </c>
      <c r="D105" s="59">
        <v>0</v>
      </c>
      <c r="E105" s="102">
        <v>0</v>
      </c>
      <c r="F105" s="103">
        <v>0</v>
      </c>
      <c r="G105" s="107">
        <v>0</v>
      </c>
      <c r="H105" s="135">
        <f>SUM(E105:G105)</f>
        <v>0</v>
      </c>
      <c r="I105" s="53" t="str">
        <f>IFERROR(H105/D105*100,"0")</f>
        <v>0</v>
      </c>
    </row>
    <row r="106" spans="1:10" s="46" customFormat="1" ht="12.75" customHeight="1" x14ac:dyDescent="0.25">
      <c r="A106" s="130" t="s">
        <v>178</v>
      </c>
      <c r="B106" s="143"/>
      <c r="C106" s="144" t="s">
        <v>179</v>
      </c>
      <c r="D106" s="59">
        <v>442956.5</v>
      </c>
      <c r="E106" s="102">
        <v>124877.52</v>
      </c>
      <c r="F106" s="103">
        <v>137273.33000000002</v>
      </c>
      <c r="G106" s="103">
        <v>164366</v>
      </c>
      <c r="H106" s="135">
        <f>SUM(E106:G106)</f>
        <v>426516.85000000003</v>
      </c>
      <c r="I106" s="53">
        <f>IFERROR(H106/D106*100,"0")</f>
        <v>96.28865362625902</v>
      </c>
    </row>
    <row r="107" spans="1:10" s="46" customFormat="1" ht="12.75" customHeight="1" x14ac:dyDescent="0.25">
      <c r="A107" s="130" t="s">
        <v>180</v>
      </c>
      <c r="B107" s="143"/>
      <c r="C107" s="144" t="s">
        <v>181</v>
      </c>
      <c r="D107" s="59">
        <v>31000</v>
      </c>
      <c r="E107" s="102">
        <v>5550</v>
      </c>
      <c r="F107" s="103">
        <v>3250</v>
      </c>
      <c r="G107" s="103">
        <v>10430</v>
      </c>
      <c r="H107" s="135">
        <f>SUM(E107:G107)</f>
        <v>19230</v>
      </c>
      <c r="I107" s="53">
        <f>H107/D107*100</f>
        <v>62.032258064516135</v>
      </c>
    </row>
    <row r="108" spans="1:10" s="46" customFormat="1" ht="12.75" customHeight="1" x14ac:dyDescent="0.25">
      <c r="A108" s="130" t="s">
        <v>182</v>
      </c>
      <c r="B108" s="143"/>
      <c r="C108" s="144" t="s">
        <v>183</v>
      </c>
      <c r="D108" s="59">
        <v>3000</v>
      </c>
      <c r="E108" s="102">
        <v>0</v>
      </c>
      <c r="F108" s="103">
        <v>0</v>
      </c>
      <c r="G108" s="103">
        <v>0</v>
      </c>
      <c r="H108" s="135">
        <f t="shared" ref="H108:H116" si="21">SUM(E108:G108)</f>
        <v>0</v>
      </c>
      <c r="I108" s="53">
        <f t="shared" ref="I108:I116" si="22">H108/D108*100</f>
        <v>0</v>
      </c>
    </row>
    <row r="109" spans="1:10" s="46" customFormat="1" ht="12.75" customHeight="1" x14ac:dyDescent="0.25">
      <c r="A109" s="130" t="s">
        <v>184</v>
      </c>
      <c r="B109" s="143"/>
      <c r="C109" s="144" t="s">
        <v>185</v>
      </c>
      <c r="D109" s="59">
        <v>0</v>
      </c>
      <c r="E109" s="102">
        <v>0</v>
      </c>
      <c r="F109" s="103">
        <v>0</v>
      </c>
      <c r="G109" s="103">
        <v>0</v>
      </c>
      <c r="H109" s="135">
        <f t="shared" si="21"/>
        <v>0</v>
      </c>
      <c r="I109" s="53" t="str">
        <f>IFERROR(H109/D109*100,"0")</f>
        <v>0</v>
      </c>
    </row>
    <row r="110" spans="1:10" s="46" customFormat="1" ht="12.75" customHeight="1" x14ac:dyDescent="0.25">
      <c r="A110" s="130" t="s">
        <v>186</v>
      </c>
      <c r="B110" s="143"/>
      <c r="C110" s="144" t="s">
        <v>187</v>
      </c>
      <c r="D110" s="59">
        <v>0</v>
      </c>
      <c r="E110" s="102">
        <v>0</v>
      </c>
      <c r="F110" s="103">
        <v>0</v>
      </c>
      <c r="G110" s="103">
        <v>0</v>
      </c>
      <c r="H110" s="135">
        <f t="shared" si="21"/>
        <v>0</v>
      </c>
      <c r="I110" s="53" t="str">
        <f t="shared" ref="I110:I115" si="23">IFERROR(H110/D110*100,"0")</f>
        <v>0</v>
      </c>
    </row>
    <row r="111" spans="1:10" s="46" customFormat="1" ht="12.75" customHeight="1" x14ac:dyDescent="0.25">
      <c r="A111" s="130" t="s">
        <v>188</v>
      </c>
      <c r="B111" s="143"/>
      <c r="C111" s="144" t="s">
        <v>189</v>
      </c>
      <c r="D111" s="59">
        <v>0</v>
      </c>
      <c r="E111" s="102">
        <v>0</v>
      </c>
      <c r="F111" s="103">
        <v>0</v>
      </c>
      <c r="G111" s="103">
        <v>0</v>
      </c>
      <c r="H111" s="135">
        <f t="shared" si="21"/>
        <v>0</v>
      </c>
      <c r="I111" s="53" t="str">
        <f t="shared" si="23"/>
        <v>0</v>
      </c>
    </row>
    <row r="112" spans="1:10" s="46" customFormat="1" ht="12.75" customHeight="1" x14ac:dyDescent="0.25">
      <c r="A112" s="130" t="s">
        <v>190</v>
      </c>
      <c r="B112" s="143"/>
      <c r="C112" s="144" t="s">
        <v>191</v>
      </c>
      <c r="D112" s="59">
        <v>0</v>
      </c>
      <c r="E112" s="102">
        <v>0</v>
      </c>
      <c r="F112" s="103">
        <v>0</v>
      </c>
      <c r="G112" s="103">
        <v>0</v>
      </c>
      <c r="H112" s="135">
        <f t="shared" si="21"/>
        <v>0</v>
      </c>
      <c r="I112" s="53" t="str">
        <f t="shared" si="23"/>
        <v>0</v>
      </c>
    </row>
    <row r="113" spans="1:9" s="46" customFormat="1" ht="12.75" customHeight="1" x14ac:dyDescent="0.25">
      <c r="A113" s="130" t="s">
        <v>192</v>
      </c>
      <c r="B113" s="143"/>
      <c r="C113" s="144" t="s">
        <v>193</v>
      </c>
      <c r="D113" s="59">
        <v>0</v>
      </c>
      <c r="E113" s="102">
        <v>0</v>
      </c>
      <c r="F113" s="103">
        <v>0</v>
      </c>
      <c r="G113" s="103">
        <v>0</v>
      </c>
      <c r="H113" s="135">
        <f t="shared" si="21"/>
        <v>0</v>
      </c>
      <c r="I113" s="53" t="str">
        <f t="shared" si="23"/>
        <v>0</v>
      </c>
    </row>
    <row r="114" spans="1:9" s="46" customFormat="1" ht="12.75" customHeight="1" x14ac:dyDescent="0.25">
      <c r="A114" s="130" t="s">
        <v>194</v>
      </c>
      <c r="B114" s="143"/>
      <c r="C114" s="144" t="s">
        <v>195</v>
      </c>
      <c r="D114" s="59">
        <v>0</v>
      </c>
      <c r="E114" s="102">
        <v>0</v>
      </c>
      <c r="F114" s="103">
        <v>0</v>
      </c>
      <c r="G114" s="103">
        <v>0</v>
      </c>
      <c r="H114" s="135">
        <f t="shared" si="21"/>
        <v>0</v>
      </c>
      <c r="I114" s="53" t="str">
        <f t="shared" si="23"/>
        <v>0</v>
      </c>
    </row>
    <row r="115" spans="1:9" s="46" customFormat="1" ht="12.75" customHeight="1" x14ac:dyDescent="0.25">
      <c r="A115" s="130" t="s">
        <v>196</v>
      </c>
      <c r="B115" s="143"/>
      <c r="C115" s="144" t="s">
        <v>197</v>
      </c>
      <c r="D115" s="59">
        <v>0</v>
      </c>
      <c r="E115" s="102">
        <v>0</v>
      </c>
      <c r="F115" s="103">
        <v>0</v>
      </c>
      <c r="G115" s="103">
        <v>0</v>
      </c>
      <c r="H115" s="135">
        <f t="shared" si="21"/>
        <v>0</v>
      </c>
      <c r="I115" s="53" t="str">
        <f t="shared" si="23"/>
        <v>0</v>
      </c>
    </row>
    <row r="116" spans="1:9" s="46" customFormat="1" ht="12.75" customHeight="1" x14ac:dyDescent="0.25">
      <c r="A116" s="130" t="s">
        <v>198</v>
      </c>
      <c r="B116" s="143"/>
      <c r="C116" s="144" t="s">
        <v>199</v>
      </c>
      <c r="D116" s="59">
        <v>66850</v>
      </c>
      <c r="E116" s="102">
        <v>12917.359999999999</v>
      </c>
      <c r="F116" s="103">
        <v>38476.159999999996</v>
      </c>
      <c r="G116" s="103">
        <v>90687.76999999999</v>
      </c>
      <c r="H116" s="135">
        <f t="shared" si="21"/>
        <v>142081.28999999998</v>
      </c>
      <c r="I116" s="53">
        <f t="shared" si="22"/>
        <v>212.53745699326851</v>
      </c>
    </row>
    <row r="117" spans="1:9" s="46" customFormat="1" ht="12.75" customHeight="1" x14ac:dyDescent="0.25">
      <c r="A117" s="140" t="s">
        <v>200</v>
      </c>
      <c r="B117" s="141"/>
      <c r="C117" s="142" t="s">
        <v>201</v>
      </c>
      <c r="D117" s="54">
        <f>SUM(D118:D125)</f>
        <v>19900</v>
      </c>
      <c r="E117" s="127">
        <f>SUM(E118:E125)</f>
        <v>57888.049999999996</v>
      </c>
      <c r="F117" s="127">
        <f>SUM(F118:F125)</f>
        <v>236366.07</v>
      </c>
      <c r="G117" s="127">
        <f>SUM(G118:G125)</f>
        <v>291408.78000000003</v>
      </c>
      <c r="H117" s="132">
        <f>SUM(E117:G117)</f>
        <v>585662.9</v>
      </c>
      <c r="I117" s="53">
        <f>H117/D117*100</f>
        <v>2943.0296482412059</v>
      </c>
    </row>
    <row r="118" spans="1:9" s="46" customFormat="1" ht="12.75" customHeight="1" x14ac:dyDescent="0.25">
      <c r="A118" s="145" t="s">
        <v>202</v>
      </c>
      <c r="B118" s="146"/>
      <c r="C118" s="147" t="s">
        <v>203</v>
      </c>
      <c r="D118" s="59">
        <v>19900</v>
      </c>
      <c r="E118" s="102">
        <v>0</v>
      </c>
      <c r="F118" s="103">
        <v>0</v>
      </c>
      <c r="G118" s="107">
        <v>0</v>
      </c>
      <c r="H118" s="135">
        <f>SUM(E118:G118)</f>
        <v>0</v>
      </c>
      <c r="I118" s="53">
        <f>IFERROR(H118/D118*100,"0")</f>
        <v>0</v>
      </c>
    </row>
    <row r="119" spans="1:9" s="46" customFormat="1" ht="12.75" customHeight="1" x14ac:dyDescent="0.25">
      <c r="A119" s="145" t="s">
        <v>204</v>
      </c>
      <c r="B119" s="146"/>
      <c r="C119" s="147" t="s">
        <v>205</v>
      </c>
      <c r="D119" s="59">
        <v>0</v>
      </c>
      <c r="E119" s="102">
        <v>0</v>
      </c>
      <c r="F119" s="103">
        <v>0</v>
      </c>
      <c r="G119" s="107">
        <v>0</v>
      </c>
      <c r="H119" s="135">
        <f>SUM(E119:G119)</f>
        <v>0</v>
      </c>
      <c r="I119" s="53" t="str">
        <f>IFERROR(H119/D119*100,"0")</f>
        <v>0</v>
      </c>
    </row>
    <row r="120" spans="1:9" s="46" customFormat="1" x14ac:dyDescent="0.25">
      <c r="A120" s="145" t="s">
        <v>206</v>
      </c>
      <c r="B120" s="148"/>
      <c r="C120" s="147" t="s">
        <v>207</v>
      </c>
      <c r="D120" s="59">
        <v>0</v>
      </c>
      <c r="E120" s="102">
        <v>57888.049999999996</v>
      </c>
      <c r="F120" s="103">
        <v>236366.07</v>
      </c>
      <c r="G120" s="103">
        <v>291408.78000000003</v>
      </c>
      <c r="H120" s="135">
        <f>SUM(E120:G120)</f>
        <v>585662.9</v>
      </c>
      <c r="I120" s="53" t="str">
        <f>IFERROR(H120/D120*100,"0")</f>
        <v>0</v>
      </c>
    </row>
    <row r="121" spans="1:9" s="46" customFormat="1" ht="12.75" customHeight="1" x14ac:dyDescent="0.25">
      <c r="A121" s="145" t="s">
        <v>208</v>
      </c>
      <c r="B121" s="146"/>
      <c r="C121" s="147" t="s">
        <v>209</v>
      </c>
      <c r="D121" s="59">
        <v>0</v>
      </c>
      <c r="E121" s="102">
        <v>0</v>
      </c>
      <c r="F121" s="103">
        <v>0</v>
      </c>
      <c r="G121" s="107">
        <v>0</v>
      </c>
      <c r="H121" s="135">
        <f>SUM(E121:G121)</f>
        <v>0</v>
      </c>
      <c r="I121" s="53" t="str">
        <f>IFERROR(H121/D121*100,"0")</f>
        <v>0</v>
      </c>
    </row>
    <row r="122" spans="1:9" s="46" customFormat="1" ht="12.75" customHeight="1" x14ac:dyDescent="0.25">
      <c r="A122" s="145" t="s">
        <v>210</v>
      </c>
      <c r="B122" s="146"/>
      <c r="C122" s="147" t="s">
        <v>211</v>
      </c>
      <c r="D122" s="59">
        <v>0</v>
      </c>
      <c r="E122" s="102">
        <v>0</v>
      </c>
      <c r="F122" s="103">
        <v>0</v>
      </c>
      <c r="G122" s="107">
        <v>0</v>
      </c>
      <c r="H122" s="135">
        <f t="shared" ref="H122:H125" si="24">SUM(E122:G122)</f>
        <v>0</v>
      </c>
      <c r="I122" s="53" t="str">
        <f t="shared" ref="I122:I125" si="25">IFERROR(H122/D122*100,"0")</f>
        <v>0</v>
      </c>
    </row>
    <row r="123" spans="1:9" s="46" customFormat="1" ht="12.75" customHeight="1" x14ac:dyDescent="0.25">
      <c r="A123" s="145" t="s">
        <v>212</v>
      </c>
      <c r="B123" s="146"/>
      <c r="C123" s="147" t="s">
        <v>213</v>
      </c>
      <c r="D123" s="59">
        <v>0</v>
      </c>
      <c r="E123" s="102">
        <v>0</v>
      </c>
      <c r="F123" s="103">
        <v>0</v>
      </c>
      <c r="G123" s="107">
        <v>0</v>
      </c>
      <c r="H123" s="135">
        <f t="shared" si="24"/>
        <v>0</v>
      </c>
      <c r="I123" s="53" t="str">
        <f t="shared" si="25"/>
        <v>0</v>
      </c>
    </row>
    <row r="124" spans="1:9" s="46" customFormat="1" ht="38.25" x14ac:dyDescent="0.25">
      <c r="A124" s="145" t="s">
        <v>214</v>
      </c>
      <c r="B124" s="146"/>
      <c r="C124" s="147" t="s">
        <v>215</v>
      </c>
      <c r="D124" s="59">
        <v>0</v>
      </c>
      <c r="E124" s="102">
        <v>0</v>
      </c>
      <c r="F124" s="103">
        <v>0</v>
      </c>
      <c r="G124" s="107">
        <v>0</v>
      </c>
      <c r="H124" s="135">
        <f t="shared" si="24"/>
        <v>0</v>
      </c>
      <c r="I124" s="53" t="str">
        <f t="shared" si="25"/>
        <v>0</v>
      </c>
    </row>
    <row r="125" spans="1:9" s="46" customFormat="1" ht="12.75" customHeight="1" x14ac:dyDescent="0.25">
      <c r="A125" s="145" t="s">
        <v>216</v>
      </c>
      <c r="B125" s="146"/>
      <c r="C125" s="147" t="s">
        <v>217</v>
      </c>
      <c r="D125" s="59">
        <v>0</v>
      </c>
      <c r="E125" s="102">
        <v>0</v>
      </c>
      <c r="F125" s="103">
        <v>0</v>
      </c>
      <c r="G125" s="107">
        <v>0</v>
      </c>
      <c r="H125" s="135">
        <f t="shared" si="24"/>
        <v>0</v>
      </c>
      <c r="I125" s="53" t="str">
        <f t="shared" si="25"/>
        <v>0</v>
      </c>
    </row>
    <row r="126" spans="1:9" s="46" customFormat="1" ht="12.75" customHeight="1" x14ac:dyDescent="0.25">
      <c r="A126" s="140" t="s">
        <v>218</v>
      </c>
      <c r="B126" s="141"/>
      <c r="C126" s="142" t="s">
        <v>219</v>
      </c>
      <c r="D126" s="54">
        <f>SUM(D127:D132)</f>
        <v>193729.5</v>
      </c>
      <c r="E126" s="127">
        <f>SUM(E127:E136)</f>
        <v>7348.55</v>
      </c>
      <c r="F126" s="127">
        <f>SUM(F127:F136)</f>
        <v>17627.579999999998</v>
      </c>
      <c r="G126" s="127">
        <f>SUM(G127:G130)</f>
        <v>76430.600000000006</v>
      </c>
      <c r="H126" s="132">
        <f>SUM(H127:H130)</f>
        <v>101406.73</v>
      </c>
      <c r="I126" s="53">
        <f>H126/D126*100</f>
        <v>52.344495804717397</v>
      </c>
    </row>
    <row r="127" spans="1:9" s="46" customFormat="1" ht="12.75" customHeight="1" x14ac:dyDescent="0.25">
      <c r="A127" s="149" t="s">
        <v>220</v>
      </c>
      <c r="B127" s="150"/>
      <c r="C127" s="144" t="s">
        <v>221</v>
      </c>
      <c r="D127" s="59">
        <v>103247.5</v>
      </c>
      <c r="E127" s="102">
        <v>7198.55</v>
      </c>
      <c r="F127" s="103">
        <v>9464.6699999999983</v>
      </c>
      <c r="G127" s="103">
        <v>49946.39</v>
      </c>
      <c r="H127" s="135">
        <f t="shared" ref="H127:H132" si="26">SUM(E127:G127)</f>
        <v>66609.61</v>
      </c>
      <c r="I127" s="53">
        <f>IFERROR(H127/D127*100,"0")</f>
        <v>64.514501561781159</v>
      </c>
    </row>
    <row r="128" spans="1:9" s="46" customFormat="1" x14ac:dyDescent="0.25">
      <c r="A128" s="149" t="s">
        <v>222</v>
      </c>
      <c r="B128" s="150"/>
      <c r="C128" s="144" t="s">
        <v>223</v>
      </c>
      <c r="D128" s="59">
        <v>0</v>
      </c>
      <c r="E128" s="102">
        <v>0</v>
      </c>
      <c r="F128" s="103">
        <v>0</v>
      </c>
      <c r="G128" s="107">
        <v>0</v>
      </c>
      <c r="H128" s="135">
        <f t="shared" si="26"/>
        <v>0</v>
      </c>
      <c r="I128" s="53" t="str">
        <f>IFERROR(H128/D128*100,"0")</f>
        <v>0</v>
      </c>
    </row>
    <row r="129" spans="1:9" s="46" customFormat="1" ht="12.75" customHeight="1" x14ac:dyDescent="0.25">
      <c r="A129" s="149" t="s">
        <v>224</v>
      </c>
      <c r="B129" s="150"/>
      <c r="C129" s="144" t="s">
        <v>225</v>
      </c>
      <c r="D129" s="59">
        <v>0</v>
      </c>
      <c r="E129" s="102">
        <v>0</v>
      </c>
      <c r="F129" s="103">
        <v>0</v>
      </c>
      <c r="G129" s="107">
        <v>0</v>
      </c>
      <c r="H129" s="135">
        <f t="shared" si="26"/>
        <v>0</v>
      </c>
      <c r="I129" s="53" t="str">
        <f>IFERROR(H129/D129*100,"0")</f>
        <v>0</v>
      </c>
    </row>
    <row r="130" spans="1:9" s="46" customFormat="1" ht="12.75" customHeight="1" x14ac:dyDescent="0.25">
      <c r="A130" s="149" t="s">
        <v>226</v>
      </c>
      <c r="B130" s="150"/>
      <c r="C130" s="147" t="s">
        <v>227</v>
      </c>
      <c r="D130" s="59">
        <v>84832</v>
      </c>
      <c r="E130" s="102">
        <v>150</v>
      </c>
      <c r="F130" s="103">
        <v>8162.91</v>
      </c>
      <c r="G130" s="103">
        <v>26484.21</v>
      </c>
      <c r="H130" s="135">
        <f t="shared" si="26"/>
        <v>34797.119999999995</v>
      </c>
      <c r="I130" s="53">
        <f t="shared" ref="I130:I132" si="27">IFERROR(H130/D130*100,"0")</f>
        <v>41.018860807242547</v>
      </c>
    </row>
    <row r="131" spans="1:9" s="46" customFormat="1" ht="12.75" customHeight="1" x14ac:dyDescent="0.25">
      <c r="A131" s="149" t="s">
        <v>228</v>
      </c>
      <c r="B131" s="150"/>
      <c r="C131" s="147" t="s">
        <v>229</v>
      </c>
      <c r="D131" s="59">
        <v>5650</v>
      </c>
      <c r="E131" s="65"/>
      <c r="F131" s="103">
        <v>0</v>
      </c>
      <c r="G131" s="107">
        <v>0</v>
      </c>
      <c r="H131" s="135">
        <f t="shared" si="26"/>
        <v>0</v>
      </c>
      <c r="I131" s="53">
        <f t="shared" si="27"/>
        <v>0</v>
      </c>
    </row>
    <row r="132" spans="1:9" s="46" customFormat="1" ht="12.75" customHeight="1" x14ac:dyDescent="0.25">
      <c r="A132" s="149" t="s">
        <v>230</v>
      </c>
      <c r="B132" s="150"/>
      <c r="C132" s="147" t="s">
        <v>231</v>
      </c>
      <c r="D132" s="59">
        <v>0</v>
      </c>
      <c r="E132" s="65"/>
      <c r="F132" s="103">
        <v>0</v>
      </c>
      <c r="G132" s="107">
        <v>0</v>
      </c>
      <c r="H132" s="135">
        <f t="shared" si="26"/>
        <v>0</v>
      </c>
      <c r="I132" s="53" t="str">
        <f t="shared" si="27"/>
        <v>0</v>
      </c>
    </row>
    <row r="133" spans="1:9" s="46" customFormat="1" ht="12.75" customHeight="1" x14ac:dyDescent="0.25">
      <c r="A133" s="140" t="s">
        <v>232</v>
      </c>
      <c r="B133" s="141"/>
      <c r="C133" s="142" t="s">
        <v>233</v>
      </c>
      <c r="D133" s="54">
        <v>0</v>
      </c>
      <c r="E133" s="138">
        <f t="shared" ref="E133:G133" si="28">E134</f>
        <v>0</v>
      </c>
      <c r="F133" s="127">
        <f t="shared" si="28"/>
        <v>0</v>
      </c>
      <c r="G133" s="127">
        <f t="shared" si="28"/>
        <v>0</v>
      </c>
      <c r="H133" s="132">
        <f>H134</f>
        <v>0</v>
      </c>
      <c r="I133" s="53" t="str">
        <f>IFERROR(H133/D133*100,"0")</f>
        <v>0</v>
      </c>
    </row>
    <row r="134" spans="1:9" s="46" customFormat="1" x14ac:dyDescent="0.25">
      <c r="A134" s="149" t="s">
        <v>234</v>
      </c>
      <c r="B134" s="150"/>
      <c r="C134" s="144" t="s">
        <v>235</v>
      </c>
      <c r="D134" s="59">
        <v>0</v>
      </c>
      <c r="E134" s="102">
        <v>0</v>
      </c>
      <c r="F134" s="103">
        <v>0</v>
      </c>
      <c r="G134" s="107">
        <v>0</v>
      </c>
      <c r="H134" s="135">
        <f>SUM(E134:G134)</f>
        <v>0</v>
      </c>
      <c r="I134" s="53" t="str">
        <f>IFERROR(H134/D134*100,"0")</f>
        <v>0</v>
      </c>
    </row>
    <row r="135" spans="1:9" s="46" customFormat="1" ht="25.5" x14ac:dyDescent="0.25">
      <c r="A135" s="149" t="s">
        <v>236</v>
      </c>
      <c r="B135" s="150"/>
      <c r="C135" s="144" t="s">
        <v>237</v>
      </c>
      <c r="D135" s="59">
        <v>0</v>
      </c>
      <c r="E135" s="102">
        <v>0</v>
      </c>
      <c r="F135" s="103">
        <v>0</v>
      </c>
      <c r="G135" s="107">
        <v>0</v>
      </c>
      <c r="H135" s="135">
        <f>SUM(E135:G135)</f>
        <v>0</v>
      </c>
      <c r="I135" s="53" t="str">
        <f>IFERROR(H135/D135*100,"0")</f>
        <v>0</v>
      </c>
    </row>
    <row r="136" spans="1:9" s="46" customFormat="1" x14ac:dyDescent="0.25">
      <c r="A136" s="149" t="s">
        <v>238</v>
      </c>
      <c r="B136" s="150"/>
      <c r="C136" s="144" t="s">
        <v>239</v>
      </c>
      <c r="D136" s="59"/>
      <c r="E136" s="102">
        <v>0</v>
      </c>
      <c r="F136" s="103">
        <v>0</v>
      </c>
      <c r="G136" s="107">
        <v>0</v>
      </c>
      <c r="H136" s="135">
        <f>SUM(E136:G136)</f>
        <v>0</v>
      </c>
      <c r="I136" s="53" t="str">
        <f>IFERROR(H136/D136*100,"0")</f>
        <v>0</v>
      </c>
    </row>
    <row r="137" spans="1:9" s="46" customFormat="1" ht="25.5" x14ac:dyDescent="0.25">
      <c r="A137" s="149" t="s">
        <v>240</v>
      </c>
      <c r="B137" s="150"/>
      <c r="C137" s="144" t="s">
        <v>241</v>
      </c>
      <c r="D137" s="59"/>
      <c r="E137" s="102"/>
      <c r="F137" s="151"/>
      <c r="G137" s="107">
        <v>0</v>
      </c>
      <c r="H137" s="135"/>
      <c r="I137" s="53"/>
    </row>
    <row r="138" spans="1:9" s="46" customFormat="1" x14ac:dyDescent="0.25">
      <c r="A138" s="140" t="s">
        <v>242</v>
      </c>
      <c r="B138" s="141"/>
      <c r="C138" s="142" t="s">
        <v>243</v>
      </c>
      <c r="D138" s="54">
        <f>SUM(D139:D145)</f>
        <v>141000</v>
      </c>
      <c r="E138" s="126">
        <f t="shared" ref="E138:H138" si="29">SUM(E139:E145)</f>
        <v>43581.25</v>
      </c>
      <c r="F138" s="127">
        <f t="shared" si="29"/>
        <v>27422.16</v>
      </c>
      <c r="G138" s="128">
        <f>SUM(G139:G145)</f>
        <v>68555.41</v>
      </c>
      <c r="H138" s="126">
        <f t="shared" si="29"/>
        <v>139558.82</v>
      </c>
      <c r="I138" s="122">
        <f t="shared" ref="I138:I145" si="30">IFERROR(H138/D138*100,"0")</f>
        <v>98.977886524822694</v>
      </c>
    </row>
    <row r="139" spans="1:9" s="46" customFormat="1" x14ac:dyDescent="0.25">
      <c r="A139" s="149" t="s">
        <v>244</v>
      </c>
      <c r="B139" s="150"/>
      <c r="C139" s="144" t="s">
        <v>245</v>
      </c>
      <c r="D139" s="59">
        <v>138000</v>
      </c>
      <c r="E139" s="152">
        <v>41133.25</v>
      </c>
      <c r="F139" s="103">
        <v>27422.16</v>
      </c>
      <c r="G139" s="103">
        <v>68555.41</v>
      </c>
      <c r="H139" s="135">
        <f t="shared" ref="H139:H145" si="31">SUM(E139:G139)</f>
        <v>137110.82</v>
      </c>
      <c r="I139" s="53">
        <f t="shared" si="30"/>
        <v>99.355666666666679</v>
      </c>
    </row>
    <row r="140" spans="1:9" s="46" customFormat="1" x14ac:dyDescent="0.25">
      <c r="A140" s="149" t="s">
        <v>246</v>
      </c>
      <c r="B140" s="150"/>
      <c r="C140" s="144" t="s">
        <v>247</v>
      </c>
      <c r="D140" s="59">
        <v>0</v>
      </c>
      <c r="E140" s="102">
        <v>0</v>
      </c>
      <c r="F140" s="103">
        <v>0</v>
      </c>
      <c r="G140" s="107">
        <v>0</v>
      </c>
      <c r="H140" s="135">
        <f t="shared" si="31"/>
        <v>0</v>
      </c>
      <c r="I140" s="53" t="str">
        <f t="shared" si="30"/>
        <v>0</v>
      </c>
    </row>
    <row r="141" spans="1:9" s="46" customFormat="1" x14ac:dyDescent="0.25">
      <c r="A141" s="149" t="s">
        <v>248</v>
      </c>
      <c r="B141" s="150"/>
      <c r="C141" s="144" t="s">
        <v>249</v>
      </c>
      <c r="D141" s="59">
        <v>3000</v>
      </c>
      <c r="E141" s="102">
        <v>2448</v>
      </c>
      <c r="F141" s="103">
        <v>0</v>
      </c>
      <c r="G141" s="107">
        <v>0</v>
      </c>
      <c r="H141" s="135">
        <f t="shared" si="31"/>
        <v>2448</v>
      </c>
      <c r="I141" s="53">
        <f t="shared" si="30"/>
        <v>81.599999999999994</v>
      </c>
    </row>
    <row r="142" spans="1:9" s="46" customFormat="1" x14ac:dyDescent="0.25">
      <c r="A142" s="149" t="s">
        <v>250</v>
      </c>
      <c r="B142" s="150"/>
      <c r="C142" s="144" t="s">
        <v>251</v>
      </c>
      <c r="D142" s="59">
        <v>0</v>
      </c>
      <c r="E142" s="102">
        <v>0</v>
      </c>
      <c r="F142" s="103">
        <v>0</v>
      </c>
      <c r="G142" s="107">
        <v>0</v>
      </c>
      <c r="H142" s="135">
        <f t="shared" si="31"/>
        <v>0</v>
      </c>
      <c r="I142" s="53" t="str">
        <f t="shared" si="30"/>
        <v>0</v>
      </c>
    </row>
    <row r="143" spans="1:9" s="46" customFormat="1" x14ac:dyDescent="0.25">
      <c r="A143" s="149" t="s">
        <v>252</v>
      </c>
      <c r="B143" s="150"/>
      <c r="C143" s="144" t="s">
        <v>253</v>
      </c>
      <c r="D143" s="59">
        <v>0</v>
      </c>
      <c r="E143" s="102">
        <v>0</v>
      </c>
      <c r="F143" s="103">
        <v>0</v>
      </c>
      <c r="G143" s="107">
        <v>0</v>
      </c>
      <c r="H143" s="135">
        <f t="shared" si="31"/>
        <v>0</v>
      </c>
      <c r="I143" s="53" t="str">
        <f t="shared" si="30"/>
        <v>0</v>
      </c>
    </row>
    <row r="144" spans="1:9" s="46" customFormat="1" x14ac:dyDescent="0.25">
      <c r="A144" s="149" t="s">
        <v>254</v>
      </c>
      <c r="B144" s="150"/>
      <c r="C144" s="144" t="s">
        <v>255</v>
      </c>
      <c r="D144" s="59">
        <v>0</v>
      </c>
      <c r="E144" s="102">
        <v>0</v>
      </c>
      <c r="F144" s="103">
        <v>0</v>
      </c>
      <c r="G144" s="107">
        <v>0</v>
      </c>
      <c r="H144" s="135">
        <f t="shared" si="31"/>
        <v>0</v>
      </c>
      <c r="I144" s="53" t="str">
        <f t="shared" si="30"/>
        <v>0</v>
      </c>
    </row>
    <row r="145" spans="1:10" s="46" customFormat="1" x14ac:dyDescent="0.25">
      <c r="A145" s="149" t="s">
        <v>256</v>
      </c>
      <c r="B145" s="150"/>
      <c r="C145" s="144" t="s">
        <v>257</v>
      </c>
      <c r="D145" s="59">
        <v>0</v>
      </c>
      <c r="E145" s="102">
        <v>0</v>
      </c>
      <c r="F145" s="103">
        <v>0</v>
      </c>
      <c r="G145" s="107">
        <v>0</v>
      </c>
      <c r="H145" s="135">
        <f t="shared" si="31"/>
        <v>0</v>
      </c>
      <c r="I145" s="53" t="str">
        <f t="shared" si="30"/>
        <v>0</v>
      </c>
    </row>
    <row r="146" spans="1:10" s="46" customFormat="1" x14ac:dyDescent="0.25">
      <c r="A146" s="153" t="s">
        <v>258</v>
      </c>
      <c r="B146" s="150"/>
      <c r="C146" s="144"/>
      <c r="D146" s="59"/>
      <c r="E146" s="102"/>
      <c r="F146" s="151"/>
      <c r="G146" s="107">
        <v>0</v>
      </c>
      <c r="H146" s="135"/>
      <c r="I146" s="53"/>
    </row>
    <row r="147" spans="1:10" s="46" customFormat="1" x14ac:dyDescent="0.25">
      <c r="A147" s="153" t="s">
        <v>259</v>
      </c>
      <c r="B147" s="150"/>
      <c r="C147" s="144"/>
      <c r="D147" s="59"/>
      <c r="E147" s="102"/>
      <c r="F147" s="151"/>
      <c r="G147" s="107">
        <v>0</v>
      </c>
      <c r="H147" s="135"/>
      <c r="I147" s="53"/>
    </row>
    <row r="148" spans="1:10" s="46" customFormat="1" ht="12.75" customHeight="1" x14ac:dyDescent="0.25">
      <c r="A148" s="40" t="s">
        <v>260</v>
      </c>
      <c r="B148" s="124"/>
      <c r="C148" s="125" t="s">
        <v>261</v>
      </c>
      <c r="D148" s="154">
        <f>SUM(D149:D153)</f>
        <v>307200</v>
      </c>
      <c r="E148" s="126">
        <f>SUM(E149:E153)</f>
        <v>37482.78</v>
      </c>
      <c r="F148" s="126">
        <f>SUM(F149:F153)</f>
        <v>25202.22</v>
      </c>
      <c r="G148" s="126">
        <f>SUM(G149:G153)</f>
        <v>34064.089999999997</v>
      </c>
      <c r="H148" s="132">
        <f>SUM(H149:H153)</f>
        <v>96749.09</v>
      </c>
      <c r="I148" s="53">
        <f>H148/D148*100</f>
        <v>31.493844401041667</v>
      </c>
    </row>
    <row r="149" spans="1:10" s="46" customFormat="1" ht="12.75" customHeight="1" x14ac:dyDescent="0.25">
      <c r="A149" s="149" t="s">
        <v>262</v>
      </c>
      <c r="B149" s="150"/>
      <c r="C149" s="155" t="s">
        <v>263</v>
      </c>
      <c r="D149" s="59">
        <v>116700</v>
      </c>
      <c r="E149" s="102">
        <v>17327.18</v>
      </c>
      <c r="F149" s="103">
        <v>15046.619999999999</v>
      </c>
      <c r="G149" s="103">
        <v>8508.49</v>
      </c>
      <c r="H149" s="135">
        <f>SUM(E149:G149)</f>
        <v>40882.29</v>
      </c>
      <c r="I149" s="53">
        <f>H149/D149*100</f>
        <v>35.031953727506426</v>
      </c>
    </row>
    <row r="150" spans="1:10" s="46" customFormat="1" ht="12.75" customHeight="1" x14ac:dyDescent="0.25">
      <c r="A150" s="149" t="s">
        <v>264</v>
      </c>
      <c r="B150" s="150"/>
      <c r="C150" s="155" t="s">
        <v>265</v>
      </c>
      <c r="D150" s="59">
        <v>0</v>
      </c>
      <c r="E150" s="102">
        <v>0</v>
      </c>
      <c r="F150" s="103">
        <v>0</v>
      </c>
      <c r="G150" s="107">
        <v>0</v>
      </c>
      <c r="H150" s="135">
        <f>SUM(E150:G150)</f>
        <v>0</v>
      </c>
      <c r="I150" s="53" t="str">
        <f>IFERROR(H150/D150*100,"0")</f>
        <v>0</v>
      </c>
    </row>
    <row r="151" spans="1:10" s="46" customFormat="1" ht="12.75" customHeight="1" x14ac:dyDescent="0.25">
      <c r="A151" s="149" t="s">
        <v>266</v>
      </c>
      <c r="B151" s="156"/>
      <c r="C151" s="157" t="s">
        <v>267</v>
      </c>
      <c r="D151" s="59">
        <v>111000</v>
      </c>
      <c r="E151" s="102">
        <v>20155.599999999999</v>
      </c>
      <c r="F151" s="103">
        <v>10155.6</v>
      </c>
      <c r="G151" s="103">
        <v>25555.599999999999</v>
      </c>
      <c r="H151" s="135">
        <f>SUM(E151:G151)</f>
        <v>55866.799999999996</v>
      </c>
      <c r="I151" s="53">
        <f>IFERROR(H151/D151*100,"0")</f>
        <v>50.330450450450449</v>
      </c>
    </row>
    <row r="152" spans="1:10" s="46" customFormat="1" ht="12.75" customHeight="1" x14ac:dyDescent="0.25">
      <c r="A152" s="149" t="s">
        <v>268</v>
      </c>
      <c r="B152" s="156"/>
      <c r="C152" s="157" t="s">
        <v>269</v>
      </c>
      <c r="D152" s="158">
        <v>44500</v>
      </c>
      <c r="E152" s="102">
        <v>0</v>
      </c>
      <c r="F152" s="103">
        <v>0</v>
      </c>
      <c r="G152" s="107">
        <v>0</v>
      </c>
      <c r="H152" s="135">
        <f>SUM(E152:G152)</f>
        <v>0</v>
      </c>
      <c r="I152" s="53">
        <f>IFERROR(H152/D152*100,"0")</f>
        <v>0</v>
      </c>
    </row>
    <row r="153" spans="1:10" s="46" customFormat="1" ht="12.75" customHeight="1" x14ac:dyDescent="0.25">
      <c r="A153" s="149" t="s">
        <v>270</v>
      </c>
      <c r="B153" s="150"/>
      <c r="C153" s="155" t="s">
        <v>271</v>
      </c>
      <c r="D153" s="59">
        <v>35000</v>
      </c>
      <c r="E153" s="102">
        <v>0</v>
      </c>
      <c r="F153" s="103">
        <v>0</v>
      </c>
      <c r="G153" s="107">
        <v>0</v>
      </c>
      <c r="H153" s="135">
        <f>SUM(E153:G153)</f>
        <v>0</v>
      </c>
      <c r="I153" s="53">
        <f>IFERROR(H153/D153*100,"0")</f>
        <v>0</v>
      </c>
    </row>
    <row r="154" spans="1:10" s="46" customFormat="1" ht="2.1" customHeight="1" x14ac:dyDescent="0.25">
      <c r="A154" s="130"/>
      <c r="B154" s="133"/>
      <c r="C154" s="159"/>
      <c r="D154" s="59"/>
      <c r="E154" s="152"/>
      <c r="F154" s="138"/>
      <c r="G154" s="138"/>
      <c r="H154" s="132"/>
      <c r="I154" s="160"/>
    </row>
    <row r="155" spans="1:10" s="46" customFormat="1" ht="28.5" customHeight="1" x14ac:dyDescent="0.25">
      <c r="A155" s="40" t="s">
        <v>272</v>
      </c>
      <c r="B155" s="256" t="s">
        <v>273</v>
      </c>
      <c r="C155" s="257"/>
      <c r="D155" s="97">
        <v>0</v>
      </c>
      <c r="E155" s="161">
        <f>SUM(E156:E159)</f>
        <v>62776.200000000004</v>
      </c>
      <c r="F155" s="68">
        <f>SUM(F156:F159)</f>
        <v>74641.64</v>
      </c>
      <c r="G155" s="68">
        <f>SUM(G156:G159)</f>
        <v>179166.28000000003</v>
      </c>
      <c r="H155" s="132">
        <f>SUM(H156:H159)</f>
        <v>316584.12</v>
      </c>
      <c r="I155" s="162" t="str">
        <f>IFERROR(H155/D155*100,"0")</f>
        <v>0</v>
      </c>
    </row>
    <row r="156" spans="1:10" ht="12.75" customHeight="1" x14ac:dyDescent="0.2">
      <c r="A156" s="163" t="s">
        <v>274</v>
      </c>
      <c r="B156" s="164"/>
      <c r="C156" s="165" t="s">
        <v>275</v>
      </c>
      <c r="D156" s="166">
        <v>0</v>
      </c>
      <c r="E156" s="102">
        <v>61807.9</v>
      </c>
      <c r="F156" s="103">
        <v>67332.56</v>
      </c>
      <c r="G156" s="103">
        <v>177995.14</v>
      </c>
      <c r="H156" s="135">
        <f>SUM(E156:G156)</f>
        <v>307135.59999999998</v>
      </c>
      <c r="I156" s="162" t="str">
        <f>IFERROR(H156/D156*100,"0")</f>
        <v>0</v>
      </c>
      <c r="J156" s="5"/>
    </row>
    <row r="157" spans="1:10" ht="12.75" customHeight="1" x14ac:dyDescent="0.2">
      <c r="A157" s="163" t="s">
        <v>276</v>
      </c>
      <c r="B157" s="164"/>
      <c r="C157" s="165" t="s">
        <v>277</v>
      </c>
      <c r="D157" s="166">
        <v>0</v>
      </c>
      <c r="E157" s="102">
        <v>0</v>
      </c>
      <c r="F157" s="103">
        <v>0</v>
      </c>
      <c r="G157" s="107">
        <v>0</v>
      </c>
      <c r="H157" s="135">
        <f>SUM(E157:G157)</f>
        <v>0</v>
      </c>
      <c r="I157" s="162" t="str">
        <f>IFERROR(H157/D157*100,"0")</f>
        <v>0</v>
      </c>
      <c r="J157" s="5"/>
    </row>
    <row r="158" spans="1:10" ht="12.75" customHeight="1" x14ac:dyDescent="0.2">
      <c r="A158" s="163" t="s">
        <v>278</v>
      </c>
      <c r="B158" s="124"/>
      <c r="C158" s="165" t="s">
        <v>279</v>
      </c>
      <c r="D158" s="166">
        <v>0</v>
      </c>
      <c r="E158" s="102">
        <v>0</v>
      </c>
      <c r="F158" s="103">
        <v>0</v>
      </c>
      <c r="G158" s="107">
        <v>0</v>
      </c>
      <c r="H158" s="135">
        <f>SUM(E158:G158)</f>
        <v>0</v>
      </c>
      <c r="I158" s="162" t="str">
        <f>IFERROR(H158/D158*100,"0")</f>
        <v>0</v>
      </c>
      <c r="J158" s="5"/>
    </row>
    <row r="159" spans="1:10" ht="12.75" customHeight="1" x14ac:dyDescent="0.2">
      <c r="A159" s="163" t="s">
        <v>280</v>
      </c>
      <c r="B159" s="124"/>
      <c r="C159" s="165" t="s">
        <v>281</v>
      </c>
      <c r="D159" s="166">
        <v>0</v>
      </c>
      <c r="E159" s="102">
        <v>968.30000000000007</v>
      </c>
      <c r="F159" s="103">
        <v>7309.08</v>
      </c>
      <c r="G159" s="103">
        <v>1171.1399999999999</v>
      </c>
      <c r="H159" s="135">
        <f>SUM(E159:G159)</f>
        <v>9448.5199999999986</v>
      </c>
      <c r="I159" s="162" t="str">
        <f>IFERROR(H159/D159*100,"0")</f>
        <v>0</v>
      </c>
      <c r="J159" s="5"/>
    </row>
    <row r="160" spans="1:10" x14ac:dyDescent="0.2">
      <c r="A160" s="167"/>
      <c r="B160" s="125"/>
      <c r="C160" s="125"/>
      <c r="D160" s="168"/>
      <c r="E160" s="168"/>
      <c r="F160" s="169"/>
      <c r="G160" s="169"/>
      <c r="H160" s="170"/>
      <c r="I160" s="171"/>
      <c r="J160" s="5"/>
    </row>
    <row r="161" spans="1:10" s="46" customFormat="1" ht="24.95" customHeight="1" x14ac:dyDescent="0.25">
      <c r="A161" s="172">
        <v>7</v>
      </c>
      <c r="B161" s="258" t="s">
        <v>282</v>
      </c>
      <c r="C161" s="259"/>
      <c r="D161" s="128">
        <f>D43-D55</f>
        <v>0</v>
      </c>
      <c r="E161" s="138">
        <f>E43-E55</f>
        <v>0</v>
      </c>
      <c r="F161" s="127">
        <f>F43-F55</f>
        <v>0</v>
      </c>
      <c r="G161" s="128">
        <f t="shared" ref="G161" si="32">G43-G55</f>
        <v>0</v>
      </c>
      <c r="H161" s="138">
        <f>H43-H55</f>
        <v>0</v>
      </c>
      <c r="I161" s="122"/>
      <c r="J161" s="123">
        <f>G161/2</f>
        <v>0</v>
      </c>
    </row>
    <row r="162" spans="1:10" ht="23.65" customHeight="1" x14ac:dyDescent="0.2">
      <c r="A162" s="173"/>
      <c r="B162" s="174"/>
      <c r="C162" s="174"/>
      <c r="D162" s="175"/>
      <c r="E162" s="175"/>
      <c r="F162" s="175"/>
      <c r="G162" s="176"/>
      <c r="H162" s="176"/>
      <c r="I162" s="177"/>
      <c r="J162" s="177"/>
    </row>
    <row r="163" spans="1:10" s="46" customFormat="1" ht="16.5" customHeight="1" x14ac:dyDescent="0.2">
      <c r="A163" s="178" t="s">
        <v>283</v>
      </c>
      <c r="B163" s="83"/>
      <c r="C163" s="83"/>
      <c r="D163" s="85"/>
      <c r="E163" s="85"/>
      <c r="F163" s="85"/>
      <c r="G163" s="88"/>
      <c r="H163" s="88"/>
      <c r="I163" s="179"/>
      <c r="J163" s="179"/>
    </row>
    <row r="164" spans="1:10" ht="11.25" customHeight="1" x14ac:dyDescent="0.2">
      <c r="A164" s="173"/>
      <c r="B164" s="7"/>
      <c r="C164" s="7"/>
      <c r="D164" s="90"/>
      <c r="E164" s="90"/>
      <c r="F164" s="90"/>
    </row>
    <row r="165" spans="1:10" ht="27" customHeight="1" x14ac:dyDescent="0.2">
      <c r="A165" s="173"/>
      <c r="B165" s="7"/>
      <c r="C165" s="7"/>
      <c r="D165" s="93" t="s">
        <v>62</v>
      </c>
      <c r="E165" s="35" t="s">
        <v>12</v>
      </c>
      <c r="F165" s="36" t="s">
        <v>13</v>
      </c>
      <c r="G165" s="35" t="s">
        <v>14</v>
      </c>
      <c r="H165" s="180" t="s">
        <v>15</v>
      </c>
      <c r="I165" s="94" t="s">
        <v>16</v>
      </c>
      <c r="J165" s="181"/>
    </row>
    <row r="166" spans="1:10" ht="3" customHeight="1" x14ac:dyDescent="0.2">
      <c r="A166" s="173"/>
      <c r="B166" s="7"/>
      <c r="C166" s="7"/>
      <c r="D166" s="182"/>
      <c r="E166" s="3"/>
      <c r="F166" s="91"/>
      <c r="G166" s="2"/>
      <c r="H166" s="2"/>
      <c r="I166" s="183"/>
      <c r="J166" s="92"/>
    </row>
    <row r="167" spans="1:10" ht="21.75" customHeight="1" x14ac:dyDescent="0.2">
      <c r="A167" s="40">
        <v>8</v>
      </c>
      <c r="B167" s="247" t="s">
        <v>284</v>
      </c>
      <c r="C167" s="248"/>
      <c r="D167" s="184">
        <f>SUM(D168:D174)</f>
        <v>30000000</v>
      </c>
      <c r="E167" s="185">
        <f>SUM(E168:E173)</f>
        <v>252477.9</v>
      </c>
      <c r="F167" s="185">
        <f>SUM(F168:F173)</f>
        <v>290946.37</v>
      </c>
      <c r="G167" s="185">
        <f>SUM(G169:G174)</f>
        <v>600796.26</v>
      </c>
      <c r="H167" s="186">
        <f>SUM(E167:G167)</f>
        <v>1144220.53</v>
      </c>
      <c r="I167" s="187"/>
      <c r="J167" s="188"/>
    </row>
    <row r="168" spans="1:10" ht="12.75" customHeight="1" x14ac:dyDescent="0.2">
      <c r="A168" s="189" t="s">
        <v>285</v>
      </c>
      <c r="B168" s="20"/>
      <c r="C168" s="190" t="s">
        <v>286</v>
      </c>
      <c r="D168" s="166">
        <v>0</v>
      </c>
      <c r="E168" s="152">
        <v>0</v>
      </c>
      <c r="F168" s="103">
        <v>0</v>
      </c>
      <c r="G168" s="103">
        <v>3486</v>
      </c>
      <c r="H168" s="191">
        <f>SUM(E168:G168)</f>
        <v>3486</v>
      </c>
      <c r="I168" s="187"/>
      <c r="J168" s="188"/>
    </row>
    <row r="169" spans="1:10" ht="12.75" customHeight="1" x14ac:dyDescent="0.2">
      <c r="A169" s="189" t="s">
        <v>287</v>
      </c>
      <c r="B169" s="20"/>
      <c r="C169" s="190" t="s">
        <v>288</v>
      </c>
      <c r="D169" s="166">
        <v>0</v>
      </c>
      <c r="E169" s="152">
        <v>0</v>
      </c>
      <c r="F169" s="103">
        <v>18706.73</v>
      </c>
      <c r="G169" s="103">
        <v>13623.5</v>
      </c>
      <c r="H169" s="191">
        <f t="shared" ref="H169:H174" si="33">SUM(E169:G169)</f>
        <v>32330.23</v>
      </c>
      <c r="I169" s="187"/>
      <c r="J169" s="188"/>
    </row>
    <row r="170" spans="1:10" ht="12.75" customHeight="1" x14ac:dyDescent="0.2">
      <c r="A170" s="189" t="s">
        <v>289</v>
      </c>
      <c r="B170" s="192"/>
      <c r="C170" s="193" t="s">
        <v>290</v>
      </c>
      <c r="D170" s="166">
        <v>0</v>
      </c>
      <c r="E170" s="152">
        <v>22080</v>
      </c>
      <c r="F170" s="103">
        <v>0</v>
      </c>
      <c r="G170" s="103">
        <v>0</v>
      </c>
      <c r="H170" s="191">
        <f t="shared" si="33"/>
        <v>22080</v>
      </c>
      <c r="I170" s="194"/>
      <c r="J170" s="195"/>
    </row>
    <row r="171" spans="1:10" ht="12.75" customHeight="1" x14ac:dyDescent="0.2">
      <c r="A171" s="189" t="s">
        <v>291</v>
      </c>
      <c r="B171" s="20"/>
      <c r="C171" s="190" t="s">
        <v>292</v>
      </c>
      <c r="D171" s="166">
        <v>0</v>
      </c>
      <c r="E171" s="196">
        <v>0</v>
      </c>
      <c r="F171" s="103">
        <v>0</v>
      </c>
      <c r="G171" s="103">
        <v>4760</v>
      </c>
      <c r="H171" s="191">
        <f t="shared" si="33"/>
        <v>4760</v>
      </c>
      <c r="I171" s="194"/>
      <c r="J171" s="195"/>
    </row>
    <row r="172" spans="1:10" ht="12.75" customHeight="1" x14ac:dyDescent="0.2">
      <c r="A172" s="189" t="s">
        <v>293</v>
      </c>
      <c r="B172" s="20"/>
      <c r="C172" s="190" t="s">
        <v>294</v>
      </c>
      <c r="D172" s="166">
        <v>0</v>
      </c>
      <c r="E172" s="152">
        <v>0</v>
      </c>
      <c r="F172" s="103">
        <v>0</v>
      </c>
      <c r="G172" s="197">
        <v>0</v>
      </c>
      <c r="H172" s="191">
        <f t="shared" si="33"/>
        <v>0</v>
      </c>
      <c r="I172" s="194"/>
      <c r="J172" s="198"/>
    </row>
    <row r="173" spans="1:10" ht="12.75" customHeight="1" x14ac:dyDescent="0.2">
      <c r="A173" s="189" t="s">
        <v>295</v>
      </c>
      <c r="B173" s="20"/>
      <c r="C173" s="190" t="s">
        <v>296</v>
      </c>
      <c r="D173" s="166">
        <v>0</v>
      </c>
      <c r="E173" s="152">
        <v>230397.9</v>
      </c>
      <c r="F173" s="103">
        <v>272239.64</v>
      </c>
      <c r="G173" s="103">
        <f>807260.11-224847.35</f>
        <v>582412.76</v>
      </c>
      <c r="H173" s="191">
        <f t="shared" si="33"/>
        <v>1085050.3</v>
      </c>
      <c r="I173" s="194"/>
      <c r="J173" s="195"/>
    </row>
    <row r="174" spans="1:10" ht="12.75" customHeight="1" x14ac:dyDescent="0.2">
      <c r="A174" s="189" t="s">
        <v>297</v>
      </c>
      <c r="B174" s="20"/>
      <c r="C174" s="190" t="s">
        <v>298</v>
      </c>
      <c r="D174" s="166">
        <v>30000000</v>
      </c>
      <c r="E174" s="152">
        <v>0</v>
      </c>
      <c r="F174" s="103">
        <v>0</v>
      </c>
      <c r="G174" s="103"/>
      <c r="H174" s="191">
        <f t="shared" si="33"/>
        <v>0</v>
      </c>
      <c r="I174" s="194"/>
      <c r="J174" s="195"/>
    </row>
    <row r="175" spans="1:10" ht="20.100000000000001" customHeight="1" x14ac:dyDescent="0.2">
      <c r="A175" s="173"/>
      <c r="B175" s="7"/>
      <c r="C175" s="7"/>
      <c r="D175" s="90"/>
      <c r="E175" s="90"/>
      <c r="F175" s="90"/>
      <c r="I175" s="199"/>
      <c r="J175" s="199"/>
    </row>
    <row r="176" spans="1:10" ht="27.95" customHeight="1" x14ac:dyDescent="0.2">
      <c r="A176" s="40">
        <v>9</v>
      </c>
      <c r="B176" s="260" t="s">
        <v>299</v>
      </c>
      <c r="C176" s="261"/>
      <c r="D176" s="200">
        <f>SUM(D177:D183)</f>
        <v>50525931.270000003</v>
      </c>
      <c r="E176" s="185">
        <f>SUM(E177:E183)</f>
        <v>24286125.940000001</v>
      </c>
      <c r="F176" s="185">
        <f>SUM(F177:F183)</f>
        <v>20301178.93</v>
      </c>
      <c r="G176" s="185">
        <f>SUM(G177:G183)</f>
        <v>31877583.84</v>
      </c>
      <c r="H176" s="186"/>
      <c r="I176" s="201"/>
      <c r="J176" s="202"/>
    </row>
    <row r="177" spans="1:10" s="203" customFormat="1" x14ac:dyDescent="0.2">
      <c r="A177" s="189" t="s">
        <v>300</v>
      </c>
      <c r="B177" s="20"/>
      <c r="C177" s="190" t="s">
        <v>286</v>
      </c>
      <c r="D177" s="166">
        <v>0</v>
      </c>
      <c r="E177" s="196">
        <v>0</v>
      </c>
      <c r="F177" s="197">
        <v>0</v>
      </c>
      <c r="G177" s="197">
        <f>321889.06+114400</f>
        <v>436289.06</v>
      </c>
      <c r="H177" s="186"/>
      <c r="I177" s="201"/>
      <c r="J177" s="202"/>
    </row>
    <row r="178" spans="1:10" s="203" customFormat="1" x14ac:dyDescent="0.2">
      <c r="A178" s="189" t="s">
        <v>301</v>
      </c>
      <c r="B178" s="192"/>
      <c r="C178" s="190" t="s">
        <v>288</v>
      </c>
      <c r="D178" s="166">
        <v>0</v>
      </c>
      <c r="E178" s="196">
        <v>0</v>
      </c>
      <c r="F178" s="197">
        <v>0</v>
      </c>
      <c r="G178" s="197">
        <v>1244411.6100000001</v>
      </c>
      <c r="H178" s="186"/>
      <c r="I178" s="201"/>
      <c r="J178" s="202"/>
    </row>
    <row r="179" spans="1:10" s="203" customFormat="1" x14ac:dyDescent="0.2">
      <c r="A179" s="189" t="s">
        <v>302</v>
      </c>
      <c r="B179" s="20"/>
      <c r="C179" s="193" t="s">
        <v>290</v>
      </c>
      <c r="D179" s="166">
        <v>0</v>
      </c>
      <c r="E179" s="196">
        <v>0</v>
      </c>
      <c r="F179" s="197">
        <v>0</v>
      </c>
      <c r="G179" s="197">
        <v>69500</v>
      </c>
      <c r="H179" s="186"/>
      <c r="I179" s="201"/>
      <c r="J179" s="202"/>
    </row>
    <row r="180" spans="1:10" s="203" customFormat="1" x14ac:dyDescent="0.2">
      <c r="A180" s="189" t="s">
        <v>303</v>
      </c>
      <c r="B180" s="20"/>
      <c r="C180" s="190" t="s">
        <v>292</v>
      </c>
      <c r="D180" s="166">
        <v>0</v>
      </c>
      <c r="E180" s="196">
        <v>0</v>
      </c>
      <c r="F180" s="197">
        <v>0</v>
      </c>
      <c r="G180" s="197">
        <v>0</v>
      </c>
      <c r="H180" s="186"/>
      <c r="I180" s="201"/>
      <c r="J180" s="202"/>
    </row>
    <row r="181" spans="1:10" s="203" customFormat="1" x14ac:dyDescent="0.2">
      <c r="A181" s="189" t="s">
        <v>304</v>
      </c>
      <c r="B181" s="20"/>
      <c r="C181" s="190" t="s">
        <v>294</v>
      </c>
      <c r="D181" s="166">
        <v>1025931.27</v>
      </c>
      <c r="E181" s="196">
        <v>0</v>
      </c>
      <c r="F181" s="197">
        <v>0</v>
      </c>
      <c r="G181" s="197">
        <v>1025931.27</v>
      </c>
      <c r="H181" s="186"/>
      <c r="I181" s="201"/>
      <c r="J181" s="198"/>
    </row>
    <row r="182" spans="1:10" s="203" customFormat="1" x14ac:dyDescent="0.2">
      <c r="A182" s="189" t="s">
        <v>305</v>
      </c>
      <c r="B182" s="20"/>
      <c r="C182" s="190" t="s">
        <v>306</v>
      </c>
      <c r="D182" s="166">
        <v>0</v>
      </c>
      <c r="E182" s="196">
        <v>0</v>
      </c>
      <c r="F182" s="197">
        <v>0</v>
      </c>
      <c r="G182" s="197">
        <v>74877.27</v>
      </c>
      <c r="H182" s="186"/>
      <c r="I182" s="201"/>
      <c r="J182" s="202"/>
    </row>
    <row r="183" spans="1:10" s="203" customFormat="1" x14ac:dyDescent="0.2">
      <c r="A183" s="189" t="s">
        <v>307</v>
      </c>
      <c r="B183" s="20"/>
      <c r="C183" s="190" t="s">
        <v>308</v>
      </c>
      <c r="D183" s="166">
        <v>49500000</v>
      </c>
      <c r="E183" s="196">
        <f>23823680.89+462445.05</f>
        <v>24286125.940000001</v>
      </c>
      <c r="F183" s="197">
        <f>19403439.9+897739.03</f>
        <v>20301178.93</v>
      </c>
      <c r="G183" s="197">
        <f>30386758.71-462445.05-897739.03</f>
        <v>29026574.629999999</v>
      </c>
      <c r="H183" s="186"/>
      <c r="I183" s="201"/>
      <c r="J183" s="202"/>
    </row>
    <row r="184" spans="1:10" s="46" customFormat="1" ht="20.100000000000001" customHeight="1" x14ac:dyDescent="0.2">
      <c r="A184" s="173"/>
      <c r="B184" s="113"/>
      <c r="C184" s="113"/>
      <c r="D184" s="114"/>
      <c r="E184" s="114"/>
      <c r="F184" s="114"/>
      <c r="G184" s="88"/>
      <c r="H184" s="88"/>
      <c r="I184" s="204"/>
      <c r="J184" s="204"/>
    </row>
    <row r="185" spans="1:10" x14ac:dyDescent="0.2">
      <c r="A185" s="40">
        <v>10</v>
      </c>
      <c r="B185" s="247" t="s">
        <v>309</v>
      </c>
      <c r="C185" s="248" t="s">
        <v>310</v>
      </c>
      <c r="D185" s="97">
        <f>SUM(D186:D192)</f>
        <v>0</v>
      </c>
      <c r="E185" s="138">
        <f>SUM(E186:E192)</f>
        <v>25727.52</v>
      </c>
      <c r="F185" s="127">
        <f>SUM(F186:F192)</f>
        <v>43155.03</v>
      </c>
      <c r="G185" s="127">
        <f>SUM(G186:G192)</f>
        <v>280714.2</v>
      </c>
      <c r="H185" s="186">
        <f>SUM(E185:G185)</f>
        <v>349596.75</v>
      </c>
      <c r="I185" s="94"/>
      <c r="J185" s="181"/>
    </row>
    <row r="186" spans="1:10" s="203" customFormat="1" x14ac:dyDescent="0.2">
      <c r="A186" s="205" t="s">
        <v>311</v>
      </c>
      <c r="B186" s="20"/>
      <c r="C186" s="190" t="s">
        <v>286</v>
      </c>
      <c r="D186" s="59"/>
      <c r="E186" s="21">
        <v>0</v>
      </c>
      <c r="F186" s="21">
        <v>25799</v>
      </c>
      <c r="G186" s="197">
        <v>22140</v>
      </c>
      <c r="H186" s="186">
        <f t="shared" ref="H186:H192" si="34">SUM(E186:G186)</f>
        <v>47939</v>
      </c>
      <c r="I186" s="187"/>
      <c r="J186" s="188"/>
    </row>
    <row r="187" spans="1:10" s="203" customFormat="1" x14ac:dyDescent="0.2">
      <c r="A187" s="205" t="s">
        <v>312</v>
      </c>
      <c r="B187" s="192"/>
      <c r="C187" s="190" t="s">
        <v>288</v>
      </c>
      <c r="D187" s="59"/>
      <c r="E187" s="21">
        <v>0</v>
      </c>
      <c r="F187" s="197">
        <v>1011.96</v>
      </c>
      <c r="G187" s="197">
        <v>0</v>
      </c>
      <c r="H187" s="186">
        <f t="shared" si="34"/>
        <v>1011.96</v>
      </c>
      <c r="I187" s="187"/>
      <c r="J187" s="188"/>
    </row>
    <row r="188" spans="1:10" s="203" customFormat="1" x14ac:dyDescent="0.2">
      <c r="A188" s="205" t="s">
        <v>313</v>
      </c>
      <c r="B188" s="20"/>
      <c r="C188" s="193" t="s">
        <v>290</v>
      </c>
      <c r="D188" s="59"/>
      <c r="E188" s="21">
        <v>0</v>
      </c>
      <c r="F188" s="197">
        <v>0</v>
      </c>
      <c r="G188" s="197">
        <v>249075</v>
      </c>
      <c r="H188" s="186">
        <f t="shared" si="34"/>
        <v>249075</v>
      </c>
      <c r="I188" s="187"/>
      <c r="J188" s="188"/>
    </row>
    <row r="189" spans="1:10" s="203" customFormat="1" x14ac:dyDescent="0.2">
      <c r="A189" s="205" t="s">
        <v>314</v>
      </c>
      <c r="B189" s="20"/>
      <c r="C189" s="190" t="s">
        <v>292</v>
      </c>
      <c r="D189" s="59"/>
      <c r="E189" s="21">
        <v>25727.52</v>
      </c>
      <c r="F189" s="197">
        <v>11772.58</v>
      </c>
      <c r="G189" s="197">
        <v>9499.2000000000007</v>
      </c>
      <c r="H189" s="186">
        <f t="shared" si="34"/>
        <v>46999.3</v>
      </c>
      <c r="I189" s="187"/>
      <c r="J189" s="188"/>
    </row>
    <row r="190" spans="1:10" s="203" customFormat="1" x14ac:dyDescent="0.2">
      <c r="A190" s="205" t="s">
        <v>315</v>
      </c>
      <c r="B190" s="20"/>
      <c r="C190" s="190" t="s">
        <v>316</v>
      </c>
      <c r="D190" s="59"/>
      <c r="E190" s="185">
        <v>0</v>
      </c>
      <c r="F190" s="197">
        <v>0</v>
      </c>
      <c r="G190" s="197">
        <v>0</v>
      </c>
      <c r="H190" s="186">
        <f t="shared" si="34"/>
        <v>0</v>
      </c>
      <c r="I190" s="187"/>
      <c r="J190" s="188"/>
    </row>
    <row r="191" spans="1:10" s="203" customFormat="1" x14ac:dyDescent="0.2">
      <c r="A191" s="205" t="s">
        <v>317</v>
      </c>
      <c r="B191" s="20"/>
      <c r="C191" s="190" t="s">
        <v>318</v>
      </c>
      <c r="D191" s="59"/>
      <c r="E191" s="21">
        <v>0</v>
      </c>
      <c r="F191" s="197">
        <v>0</v>
      </c>
      <c r="G191" s="197">
        <v>0</v>
      </c>
      <c r="H191" s="186">
        <f t="shared" si="34"/>
        <v>0</v>
      </c>
      <c r="I191" s="187"/>
      <c r="J191" s="188"/>
    </row>
    <row r="192" spans="1:10" s="203" customFormat="1" x14ac:dyDescent="0.2">
      <c r="A192" s="205" t="s">
        <v>319</v>
      </c>
      <c r="B192" s="20"/>
      <c r="C192" s="190" t="s">
        <v>308</v>
      </c>
      <c r="D192" s="59">
        <v>0</v>
      </c>
      <c r="E192" s="21">
        <v>0</v>
      </c>
      <c r="F192" s="197">
        <v>4571.49</v>
      </c>
      <c r="G192" s="197">
        <v>0</v>
      </c>
      <c r="H192" s="186">
        <f t="shared" si="34"/>
        <v>4571.49</v>
      </c>
      <c r="I192" s="187"/>
      <c r="J192" s="188"/>
    </row>
    <row r="193" spans="1:10" ht="24" customHeight="1" x14ac:dyDescent="0.2">
      <c r="A193" s="173"/>
      <c r="D193" s="206"/>
      <c r="E193" s="206"/>
      <c r="F193" s="206"/>
    </row>
    <row r="194" spans="1:10" s="46" customFormat="1" ht="16.5" customHeight="1" x14ac:dyDescent="0.2">
      <c r="A194" s="178" t="s">
        <v>320</v>
      </c>
      <c r="B194" s="83"/>
      <c r="C194" s="83"/>
      <c r="D194" s="85"/>
      <c r="E194" s="85"/>
      <c r="F194" s="85"/>
      <c r="G194" s="88"/>
      <c r="H194" s="88"/>
      <c r="I194" s="179"/>
      <c r="J194" s="179"/>
    </row>
    <row r="195" spans="1:10" s="46" customFormat="1" ht="16.5" customHeight="1" x14ac:dyDescent="0.2">
      <c r="A195" s="178"/>
      <c r="B195" s="83"/>
      <c r="C195" s="83"/>
      <c r="D195" s="85"/>
      <c r="E195" s="85"/>
      <c r="F195" s="85"/>
      <c r="G195" s="88"/>
      <c r="H195" s="88"/>
      <c r="I195" s="179"/>
      <c r="J195" s="179"/>
    </row>
    <row r="196" spans="1:10" s="46" customFormat="1" ht="16.5" customHeight="1" x14ac:dyDescent="0.25">
      <c r="A196" s="178"/>
      <c r="B196" s="83"/>
      <c r="C196" s="83"/>
      <c r="D196" s="85"/>
      <c r="E196" s="85"/>
      <c r="F196" s="207"/>
      <c r="G196" s="88"/>
      <c r="H196" s="88"/>
      <c r="I196" s="179"/>
      <c r="J196" s="179"/>
    </row>
    <row r="197" spans="1:10" ht="27" customHeight="1" x14ac:dyDescent="0.2">
      <c r="A197" s="173"/>
      <c r="B197" s="7"/>
      <c r="C197" s="7"/>
      <c r="D197" s="93" t="s">
        <v>62</v>
      </c>
      <c r="E197" s="35" t="s">
        <v>12</v>
      </c>
      <c r="F197" s="36" t="s">
        <v>13</v>
      </c>
      <c r="G197" s="93" t="s">
        <v>14</v>
      </c>
      <c r="H197" s="35" t="s">
        <v>15</v>
      </c>
      <c r="I197" s="94" t="s">
        <v>16</v>
      </c>
    </row>
    <row r="198" spans="1:10" s="39" customFormat="1" x14ac:dyDescent="0.2">
      <c r="A198" s="208">
        <v>11</v>
      </c>
      <c r="B198" s="115" t="s">
        <v>321</v>
      </c>
      <c r="C198" s="116"/>
      <c r="D198" s="93"/>
      <c r="E198" s="35">
        <f>SUM(E199:E203)</f>
        <v>102704725.27</v>
      </c>
      <c r="F198" s="35">
        <f>SUM(F199:F203)</f>
        <v>93229072.480000019</v>
      </c>
      <c r="G198" s="35">
        <f>SUM(G199:G203)</f>
        <v>89647544.560000017</v>
      </c>
      <c r="H198" s="209"/>
      <c r="I198" s="94"/>
      <c r="J198" s="210"/>
    </row>
    <row r="199" spans="1:10" s="203" customFormat="1" ht="15" customHeight="1" x14ac:dyDescent="0.2">
      <c r="A199" s="205" t="s">
        <v>322</v>
      </c>
      <c r="B199" s="211" t="s">
        <v>323</v>
      </c>
      <c r="C199" s="212"/>
      <c r="D199" s="213">
        <v>1725633.9099999964</v>
      </c>
      <c r="E199" s="214">
        <v>56725480.909999996</v>
      </c>
      <c r="F199" s="215">
        <f>55082177.77-1376178.01-153</f>
        <v>53705846.760000005</v>
      </c>
      <c r="G199" s="216">
        <f>86993526.04-30000000</f>
        <v>56993526.040000007</v>
      </c>
      <c r="H199" s="209"/>
      <c r="I199" s="217"/>
      <c r="J199" s="202"/>
    </row>
    <row r="200" spans="1:10" s="203" customFormat="1" ht="15" customHeight="1" x14ac:dyDescent="0.2">
      <c r="A200" s="205" t="s">
        <v>324</v>
      </c>
      <c r="B200" s="20" t="s">
        <v>325</v>
      </c>
      <c r="C200" s="190"/>
      <c r="D200" s="213">
        <v>22986978</v>
      </c>
      <c r="E200" s="21">
        <f>15738373.3-1725633.91</f>
        <v>14012739.390000001</v>
      </c>
      <c r="F200" s="21">
        <f>7326850.97000001</f>
        <v>7326850.97000001</v>
      </c>
      <c r="G200" s="21">
        <v>457643.77000001073</v>
      </c>
      <c r="H200" s="218"/>
      <c r="I200" s="201"/>
      <c r="J200" s="198"/>
    </row>
    <row r="201" spans="1:10" s="203" customFormat="1" ht="15" customHeight="1" x14ac:dyDescent="0.2">
      <c r="A201" s="205" t="s">
        <v>326</v>
      </c>
      <c r="B201" s="192" t="s">
        <v>327</v>
      </c>
      <c r="C201" s="193"/>
      <c r="D201" s="166">
        <v>0</v>
      </c>
      <c r="E201" s="21">
        <v>1305708.8400000001</v>
      </c>
      <c r="F201" s="21">
        <v>1305708.8400000001</v>
      </c>
      <c r="G201" s="21">
        <v>1305708.8400000001</v>
      </c>
      <c r="H201" s="218"/>
      <c r="I201" s="201"/>
      <c r="J201" s="198"/>
    </row>
    <row r="202" spans="1:10" s="203" customFormat="1" ht="15" customHeight="1" x14ac:dyDescent="0.2">
      <c r="A202" s="205" t="s">
        <v>328</v>
      </c>
      <c r="B202" s="20" t="s">
        <v>329</v>
      </c>
      <c r="C202" s="190"/>
      <c r="D202" s="219">
        <v>-229869.78</v>
      </c>
      <c r="E202" s="21">
        <v>660796.13</v>
      </c>
      <c r="F202" s="21">
        <f>E202+229869.78</f>
        <v>890665.91</v>
      </c>
      <c r="G202" s="21">
        <v>890665.91</v>
      </c>
      <c r="H202" s="218"/>
      <c r="I202" s="201"/>
      <c r="J202" s="198"/>
    </row>
    <row r="203" spans="1:10" s="203" customFormat="1" ht="15" customHeight="1" x14ac:dyDescent="0.2">
      <c r="A203" s="205" t="s">
        <v>330</v>
      </c>
      <c r="B203" s="220" t="s">
        <v>331</v>
      </c>
      <c r="C203" s="174"/>
      <c r="D203" s="219">
        <v>55353069.93</v>
      </c>
      <c r="E203" s="221">
        <v>30000000</v>
      </c>
      <c r="F203" s="222">
        <v>30000000</v>
      </c>
      <c r="G203" s="222">
        <v>30000000</v>
      </c>
      <c r="H203" s="218"/>
      <c r="I203" s="223"/>
      <c r="J203" s="198"/>
    </row>
    <row r="204" spans="1:10" s="110" customFormat="1" x14ac:dyDescent="0.25">
      <c r="A204" s="208" t="s">
        <v>332</v>
      </c>
      <c r="B204" s="224" t="s">
        <v>333</v>
      </c>
      <c r="C204" s="225"/>
      <c r="D204" s="226">
        <v>0</v>
      </c>
      <c r="E204" s="227">
        <f>E205+E207</f>
        <v>0</v>
      </c>
      <c r="F204" s="112">
        <f>F205+F207</f>
        <v>0</v>
      </c>
      <c r="G204" s="227">
        <f t="shared" ref="G204" si="35">SUM(G205:G207)</f>
        <v>0</v>
      </c>
      <c r="H204" s="228"/>
      <c r="I204" s="229"/>
      <c r="J204" s="87"/>
    </row>
    <row r="205" spans="1:10" s="110" customFormat="1" x14ac:dyDescent="0.2">
      <c r="A205" s="205" t="s">
        <v>334</v>
      </c>
      <c r="B205" s="220" t="s">
        <v>335</v>
      </c>
      <c r="C205" s="174"/>
      <c r="D205" s="219">
        <v>0</v>
      </c>
      <c r="E205" s="222">
        <v>0</v>
      </c>
      <c r="F205" s="222">
        <v>0</v>
      </c>
      <c r="G205" s="21">
        <v>0</v>
      </c>
      <c r="H205" s="218"/>
      <c r="I205" s="223"/>
      <c r="J205" s="87"/>
    </row>
    <row r="206" spans="1:10" s="110" customFormat="1" x14ac:dyDescent="0.2">
      <c r="A206" s="205" t="s">
        <v>336</v>
      </c>
      <c r="B206" s="220" t="s">
        <v>337</v>
      </c>
      <c r="C206" s="174"/>
      <c r="D206" s="219"/>
      <c r="E206" s="21">
        <v>0</v>
      </c>
      <c r="F206" s="222">
        <v>0</v>
      </c>
      <c r="G206" s="21">
        <v>0</v>
      </c>
      <c r="H206" s="218"/>
      <c r="I206" s="223"/>
      <c r="J206" s="87"/>
    </row>
    <row r="207" spans="1:10" x14ac:dyDescent="0.2">
      <c r="A207" s="205" t="s">
        <v>338</v>
      </c>
      <c r="B207" s="220" t="s">
        <v>339</v>
      </c>
      <c r="C207" s="174"/>
      <c r="D207" s="219"/>
      <c r="E207" s="230">
        <v>0</v>
      </c>
      <c r="F207" s="230">
        <v>0</v>
      </c>
      <c r="G207" s="21">
        <v>0</v>
      </c>
      <c r="H207" s="218"/>
      <c r="I207" s="223"/>
      <c r="J207" s="91"/>
    </row>
    <row r="208" spans="1:10" s="39" customFormat="1" x14ac:dyDescent="0.25">
      <c r="A208" s="208">
        <v>13</v>
      </c>
      <c r="B208" s="231" t="s">
        <v>340</v>
      </c>
      <c r="C208" s="33"/>
      <c r="D208" s="93"/>
      <c r="E208" s="35"/>
      <c r="F208" s="36"/>
      <c r="G208" s="35"/>
      <c r="H208" s="232"/>
      <c r="I208" s="94"/>
      <c r="J208" s="181"/>
    </row>
    <row r="209" spans="1:13" s="203" customFormat="1" ht="15" customHeight="1" x14ac:dyDescent="0.25">
      <c r="A209" s="233" t="s">
        <v>341</v>
      </c>
      <c r="B209" s="212" t="s">
        <v>342</v>
      </c>
      <c r="C209" s="212"/>
      <c r="D209" s="213">
        <v>0</v>
      </c>
      <c r="E209" s="234">
        <f>3048126.65+31892758.85</f>
        <v>34940885.5</v>
      </c>
      <c r="F209" s="215">
        <f>2943282.74+18573027.39</f>
        <v>21516310.130000003</v>
      </c>
      <c r="G209" s="215">
        <v>4487473</v>
      </c>
      <c r="H209" s="235"/>
      <c r="I209" s="217"/>
      <c r="J209" s="236"/>
    </row>
    <row r="210" spans="1:13" s="203" customFormat="1" ht="15" customHeight="1" x14ac:dyDescent="0.25">
      <c r="A210" s="233" t="s">
        <v>343</v>
      </c>
      <c r="B210" s="190" t="s">
        <v>344</v>
      </c>
      <c r="C210" s="190"/>
      <c r="D210" s="166">
        <v>0</v>
      </c>
      <c r="E210" s="170">
        <v>2018454.36</v>
      </c>
      <c r="F210" s="215">
        <f>1847625.23+18987646.35</f>
        <v>20835271.580000002</v>
      </c>
      <c r="G210" s="215">
        <v>19368848.25</v>
      </c>
      <c r="H210" s="235"/>
      <c r="I210" s="201"/>
      <c r="J210" s="236"/>
    </row>
    <row r="211" spans="1:13" s="203" customFormat="1" ht="15" customHeight="1" x14ac:dyDescent="0.2">
      <c r="A211" s="233" t="s">
        <v>345</v>
      </c>
      <c r="B211" s="20" t="s">
        <v>346</v>
      </c>
      <c r="C211" s="190"/>
      <c r="D211" s="166">
        <v>0</v>
      </c>
      <c r="E211" s="170">
        <v>18290956.32</v>
      </c>
      <c r="F211" s="215">
        <v>13800740.6</v>
      </c>
      <c r="G211" s="215">
        <v>27163019.800000001</v>
      </c>
      <c r="H211" s="237"/>
      <c r="I211" s="201"/>
      <c r="J211" s="202"/>
    </row>
    <row r="212" spans="1:13" s="203" customFormat="1" ht="15" customHeight="1" x14ac:dyDescent="0.25">
      <c r="A212" s="233" t="s">
        <v>347</v>
      </c>
      <c r="B212" s="190" t="s">
        <v>348</v>
      </c>
      <c r="C212" s="193"/>
      <c r="D212" s="166">
        <v>0</v>
      </c>
      <c r="E212" s="170">
        <v>1454102.4</v>
      </c>
      <c r="F212" s="215">
        <v>1499205.03</v>
      </c>
      <c r="G212" s="215">
        <v>1542418.01</v>
      </c>
      <c r="H212" s="235"/>
      <c r="I212" s="201"/>
      <c r="J212" s="236"/>
    </row>
    <row r="213" spans="1:13" s="203" customFormat="1" ht="15" customHeight="1" x14ac:dyDescent="0.25">
      <c r="A213" s="233" t="s">
        <v>349</v>
      </c>
      <c r="B213" s="190" t="s">
        <v>350</v>
      </c>
      <c r="C213" s="190"/>
      <c r="D213" s="166">
        <v>0</v>
      </c>
      <c r="E213" s="21">
        <v>696521.8</v>
      </c>
      <c r="F213" s="238">
        <v>948428.36</v>
      </c>
      <c r="G213" s="215">
        <v>976036.18</v>
      </c>
      <c r="H213" s="235"/>
      <c r="I213" s="201"/>
      <c r="J213" s="236"/>
    </row>
    <row r="214" spans="1:13" s="203" customFormat="1" ht="15" customHeight="1" x14ac:dyDescent="0.2">
      <c r="A214" s="233" t="s">
        <v>351</v>
      </c>
      <c r="B214" s="190" t="s">
        <v>352</v>
      </c>
      <c r="C214" s="190"/>
      <c r="D214" s="166">
        <v>0</v>
      </c>
      <c r="E214" s="238">
        <v>19090.02</v>
      </c>
      <c r="F214" s="238">
        <v>27819.41</v>
      </c>
      <c r="G214" s="21">
        <v>26663.5</v>
      </c>
      <c r="H214" s="235"/>
      <c r="I214" s="201"/>
      <c r="J214" s="202"/>
    </row>
    <row r="215" spans="1:13" s="203" customFormat="1" ht="15" customHeight="1" x14ac:dyDescent="0.2">
      <c r="A215" s="239"/>
      <c r="B215" s="1"/>
      <c r="C215" s="1"/>
      <c r="D215" s="240"/>
      <c r="E215" s="240"/>
      <c r="F215" s="240"/>
      <c r="G215" s="241"/>
      <c r="H215" s="241"/>
      <c r="I215" s="242"/>
      <c r="J215" s="242"/>
      <c r="K215" s="5"/>
      <c r="L215" s="5"/>
      <c r="M215" s="5"/>
    </row>
    <row r="216" spans="1:13" s="203" customFormat="1" ht="15" customHeight="1" x14ac:dyDescent="0.2">
      <c r="A216" s="239" t="s">
        <v>353</v>
      </c>
      <c r="B216" s="1"/>
      <c r="C216" s="1"/>
      <c r="D216" s="240"/>
      <c r="E216" s="240"/>
      <c r="F216" s="240"/>
      <c r="G216" s="241"/>
      <c r="H216" s="241"/>
      <c r="I216" s="242"/>
      <c r="J216" s="242"/>
      <c r="K216" s="5"/>
      <c r="L216" s="5"/>
      <c r="M216" s="5"/>
    </row>
    <row r="217" spans="1:13" s="203" customFormat="1" ht="15" customHeight="1" x14ac:dyDescent="0.2">
      <c r="A217" s="239" t="s">
        <v>354</v>
      </c>
      <c r="B217" s="1"/>
      <c r="C217" s="1"/>
      <c r="D217" s="240"/>
      <c r="E217" s="240"/>
      <c r="F217" s="240"/>
      <c r="G217" s="241"/>
      <c r="H217" s="241"/>
      <c r="I217" s="242"/>
      <c r="J217" s="242"/>
      <c r="K217" s="5"/>
      <c r="L217" s="5"/>
      <c r="M217" s="5"/>
    </row>
    <row r="218" spans="1:13" s="203" customFormat="1" ht="15" customHeight="1" x14ac:dyDescent="0.2">
      <c r="A218" s="239" t="s">
        <v>355</v>
      </c>
      <c r="B218" s="1"/>
      <c r="C218" s="1"/>
      <c r="D218" s="240"/>
      <c r="E218" s="240"/>
      <c r="F218" s="240"/>
      <c r="G218" s="241"/>
      <c r="H218" s="241"/>
      <c r="I218" s="242"/>
      <c r="J218" s="242"/>
      <c r="K218" s="5"/>
      <c r="L218" s="5"/>
      <c r="M218" s="5"/>
    </row>
    <row r="219" spans="1:13" s="203" customFormat="1" ht="15" customHeight="1" x14ac:dyDescent="0.2">
      <c r="A219" s="239" t="s">
        <v>356</v>
      </c>
      <c r="B219" s="1"/>
      <c r="C219" s="1"/>
      <c r="D219" s="240"/>
      <c r="E219" s="240"/>
      <c r="F219" s="240"/>
      <c r="G219" s="241"/>
      <c r="H219" s="241"/>
      <c r="I219" s="242"/>
      <c r="J219" s="242"/>
      <c r="K219" s="5"/>
      <c r="L219" s="5"/>
      <c r="M219" s="5"/>
    </row>
    <row r="220" spans="1:13" s="203" customFormat="1" ht="21.75" customHeight="1" x14ac:dyDescent="0.2">
      <c r="A220" s="263" t="s">
        <v>357</v>
      </c>
      <c r="B220" s="263"/>
      <c r="C220" s="263"/>
      <c r="D220" s="263"/>
      <c r="E220" s="263"/>
      <c r="F220" s="263"/>
      <c r="G220" s="263"/>
      <c r="H220" s="263"/>
      <c r="I220" s="263"/>
      <c r="J220" s="242"/>
      <c r="K220" s="5"/>
      <c r="L220" s="5"/>
      <c r="M220" s="5"/>
    </row>
    <row r="221" spans="1:13" s="203" customFormat="1" ht="32.25" customHeight="1" x14ac:dyDescent="0.2">
      <c r="A221" s="264" t="s">
        <v>358</v>
      </c>
      <c r="B221" s="263"/>
      <c r="C221" s="263"/>
      <c r="D221" s="263"/>
      <c r="E221" s="263"/>
      <c r="F221" s="263"/>
      <c r="G221" s="263"/>
      <c r="H221" s="263"/>
      <c r="I221" s="263"/>
      <c r="J221" s="242"/>
      <c r="K221" s="5"/>
      <c r="L221" s="5"/>
      <c r="M221" s="5"/>
    </row>
    <row r="222" spans="1:13" s="203" customFormat="1" ht="42.75" customHeight="1" x14ac:dyDescent="0.2">
      <c r="A222" s="264" t="s">
        <v>359</v>
      </c>
      <c r="B222" s="263"/>
      <c r="C222" s="263"/>
      <c r="D222" s="263"/>
      <c r="E222" s="263"/>
      <c r="F222" s="263"/>
      <c r="G222" s="263"/>
      <c r="H222" s="263"/>
      <c r="I222" s="263"/>
      <c r="J222" s="242"/>
      <c r="K222" s="5"/>
      <c r="L222" s="5"/>
      <c r="M222" s="5"/>
    </row>
    <row r="223" spans="1:13" s="203" customFormat="1" ht="27" customHeight="1" x14ac:dyDescent="0.2">
      <c r="A223" s="265" t="s">
        <v>360</v>
      </c>
      <c r="B223" s="265"/>
      <c r="C223" s="265"/>
      <c r="D223" s="265"/>
      <c r="E223" s="265"/>
      <c r="F223" s="265"/>
      <c r="G223" s="265"/>
      <c r="H223" s="265"/>
      <c r="I223" s="265"/>
      <c r="J223" s="242"/>
      <c r="K223" s="5"/>
      <c r="L223" s="5"/>
      <c r="M223" s="5"/>
    </row>
    <row r="224" spans="1:13" s="203" customFormat="1" ht="27" customHeight="1" x14ac:dyDescent="0.2">
      <c r="A224" s="264" t="s">
        <v>361</v>
      </c>
      <c r="B224" s="264"/>
      <c r="C224" s="264"/>
      <c r="D224" s="264"/>
      <c r="E224" s="264"/>
      <c r="F224" s="264"/>
      <c r="G224" s="264"/>
      <c r="H224" s="264"/>
      <c r="I224" s="264"/>
      <c r="J224" s="242"/>
      <c r="K224" s="5"/>
      <c r="L224" s="5"/>
      <c r="M224" s="5"/>
    </row>
    <row r="225" spans="1:13" s="203" customFormat="1" ht="27.75" customHeight="1" x14ac:dyDescent="0.2">
      <c r="A225" s="264" t="s">
        <v>362</v>
      </c>
      <c r="B225" s="264"/>
      <c r="C225" s="264"/>
      <c r="D225" s="264"/>
      <c r="E225" s="264"/>
      <c r="F225" s="264"/>
      <c r="G225" s="264"/>
      <c r="H225" s="264"/>
      <c r="I225" s="264"/>
      <c r="J225" s="242"/>
      <c r="K225" s="5"/>
      <c r="L225" s="5"/>
      <c r="M225" s="5"/>
    </row>
    <row r="226" spans="1:13" s="203" customFormat="1" ht="33" customHeight="1" x14ac:dyDescent="0.2">
      <c r="A226" s="264" t="s">
        <v>363</v>
      </c>
      <c r="B226" s="264"/>
      <c r="C226" s="264"/>
      <c r="D226" s="264"/>
      <c r="E226" s="264"/>
      <c r="F226" s="264"/>
      <c r="G226" s="264"/>
      <c r="H226" s="264"/>
      <c r="I226" s="264"/>
      <c r="J226" s="242"/>
      <c r="K226" s="5"/>
      <c r="L226" s="5"/>
      <c r="M226" s="5"/>
    </row>
    <row r="227" spans="1:13" x14ac:dyDescent="0.2">
      <c r="A227" s="243" t="s">
        <v>364</v>
      </c>
    </row>
    <row r="228" spans="1:13" ht="31.5" customHeight="1" x14ac:dyDescent="0.2">
      <c r="A228" s="266" t="s">
        <v>365</v>
      </c>
      <c r="B228" s="266"/>
      <c r="C228" s="266"/>
      <c r="D228" s="266"/>
      <c r="E228" s="266"/>
      <c r="F228" s="266"/>
      <c r="G228" s="266"/>
      <c r="H228" s="266"/>
      <c r="I228" s="266"/>
    </row>
    <row r="229" spans="1:13" ht="30.75" customHeight="1" x14ac:dyDescent="0.2">
      <c r="A229" s="266" t="s">
        <v>366</v>
      </c>
      <c r="B229" s="266"/>
      <c r="C229" s="266"/>
      <c r="D229" s="266"/>
      <c r="E229" s="266"/>
      <c r="F229" s="266"/>
      <c r="G229" s="266"/>
      <c r="H229" s="266"/>
      <c r="I229" s="266"/>
    </row>
    <row r="230" spans="1:13" ht="19.5" customHeight="1" x14ac:dyDescent="0.2">
      <c r="A230" s="262" t="s">
        <v>367</v>
      </c>
      <c r="B230" s="262"/>
      <c r="C230" s="262"/>
      <c r="D230" s="262"/>
      <c r="E230" s="262"/>
      <c r="F230" s="262"/>
      <c r="G230" s="262"/>
      <c r="H230" s="262"/>
      <c r="I230" s="262"/>
    </row>
    <row r="231" spans="1:13" ht="33" customHeight="1" x14ac:dyDescent="0.2">
      <c r="A231" s="262" t="s">
        <v>368</v>
      </c>
      <c r="B231" s="262"/>
      <c r="C231" s="262"/>
      <c r="D231" s="262"/>
      <c r="E231" s="262"/>
      <c r="F231" s="262"/>
      <c r="G231" s="262"/>
      <c r="H231" s="262"/>
      <c r="I231" s="262"/>
    </row>
    <row r="232" spans="1:13" ht="30.75" customHeight="1" x14ac:dyDescent="0.2">
      <c r="A232" s="262" t="s">
        <v>369</v>
      </c>
      <c r="B232" s="262"/>
      <c r="C232" s="262"/>
      <c r="D232" s="262"/>
      <c r="E232" s="262"/>
      <c r="F232" s="262"/>
      <c r="G232" s="262"/>
      <c r="H232" s="262"/>
      <c r="I232" s="262"/>
    </row>
    <row r="233" spans="1:13" ht="22.5" customHeight="1" x14ac:dyDescent="0.2">
      <c r="A233" s="266" t="s">
        <v>370</v>
      </c>
      <c r="B233" s="266"/>
      <c r="C233" s="266"/>
      <c r="D233" s="266"/>
      <c r="E233" s="266"/>
      <c r="F233" s="266"/>
      <c r="G233" s="266"/>
      <c r="H233" s="266"/>
      <c r="I233" s="266"/>
    </row>
    <row r="234" spans="1:13" ht="44.25" customHeight="1" x14ac:dyDescent="0.2">
      <c r="A234" s="262" t="s">
        <v>371</v>
      </c>
      <c r="B234" s="262"/>
      <c r="C234" s="262"/>
      <c r="D234" s="262"/>
      <c r="E234" s="262"/>
      <c r="F234" s="262"/>
      <c r="G234" s="262"/>
      <c r="H234" s="262"/>
      <c r="I234" s="262"/>
    </row>
    <row r="235" spans="1:13" ht="26.25" customHeight="1" x14ac:dyDescent="0.2">
      <c r="A235" s="262" t="s">
        <v>372</v>
      </c>
      <c r="B235" s="262"/>
      <c r="C235" s="262"/>
      <c r="D235" s="262"/>
      <c r="E235" s="262"/>
      <c r="F235" s="262"/>
      <c r="G235" s="262"/>
      <c r="H235" s="262"/>
      <c r="I235" s="262"/>
    </row>
    <row r="236" spans="1:13" ht="26.25" customHeight="1" x14ac:dyDescent="0.2">
      <c r="A236" s="266" t="s">
        <v>373</v>
      </c>
      <c r="B236" s="266"/>
      <c r="C236" s="266"/>
      <c r="D236" s="266"/>
      <c r="E236" s="266"/>
      <c r="F236" s="266"/>
      <c r="G236" s="266"/>
      <c r="H236" s="266"/>
      <c r="I236" s="266"/>
    </row>
    <row r="237" spans="1:13" ht="43.5" customHeight="1" x14ac:dyDescent="0.2">
      <c r="A237" s="262" t="s">
        <v>374</v>
      </c>
      <c r="B237" s="262"/>
      <c r="C237" s="262"/>
      <c r="D237" s="262"/>
      <c r="E237" s="262"/>
      <c r="F237" s="262"/>
      <c r="G237" s="262"/>
      <c r="H237" s="262"/>
      <c r="I237" s="262"/>
    </row>
    <row r="238" spans="1:13" ht="32.25" customHeight="1" x14ac:dyDescent="0.2">
      <c r="A238" s="262" t="s">
        <v>375</v>
      </c>
      <c r="B238" s="262"/>
      <c r="C238" s="262"/>
      <c r="D238" s="262"/>
      <c r="E238" s="262"/>
      <c r="F238" s="262"/>
      <c r="G238" s="262"/>
      <c r="H238" s="262"/>
      <c r="I238" s="262"/>
    </row>
    <row r="239" spans="1:13" ht="33.75" customHeight="1" x14ac:dyDescent="0.2">
      <c r="A239" s="262" t="s">
        <v>376</v>
      </c>
      <c r="B239" s="262"/>
      <c r="C239" s="262"/>
      <c r="D239" s="262"/>
      <c r="E239" s="262"/>
      <c r="F239" s="262"/>
      <c r="G239" s="262"/>
      <c r="H239" s="262"/>
      <c r="I239" s="262"/>
    </row>
    <row r="240" spans="1:13" ht="28.5" customHeight="1" x14ac:dyDescent="0.2">
      <c r="A240" s="266" t="s">
        <v>377</v>
      </c>
      <c r="B240" s="267"/>
      <c r="C240" s="267"/>
      <c r="D240" s="267"/>
      <c r="E240" s="267"/>
      <c r="F240" s="267"/>
      <c r="G240" s="267"/>
      <c r="H240" s="267"/>
      <c r="I240" s="267"/>
    </row>
    <row r="241" spans="1:13" ht="37.5" customHeight="1" x14ac:dyDescent="0.2">
      <c r="A241" s="266" t="s">
        <v>378</v>
      </c>
      <c r="B241" s="267"/>
      <c r="C241" s="267"/>
      <c r="D241" s="267"/>
      <c r="E241" s="267"/>
      <c r="F241" s="267"/>
      <c r="G241" s="267"/>
      <c r="H241" s="267"/>
      <c r="I241" s="267"/>
    </row>
    <row r="242" spans="1:13" x14ac:dyDescent="0.2">
      <c r="A242" s="173"/>
    </row>
    <row r="243" spans="1:13" x14ac:dyDescent="0.2">
      <c r="A243" s="244" t="s">
        <v>379</v>
      </c>
    </row>
    <row r="244" spans="1:13" x14ac:dyDescent="0.2">
      <c r="A244" s="244"/>
    </row>
    <row r="245" spans="1:13" x14ac:dyDescent="0.2">
      <c r="A245" s="244"/>
    </row>
    <row r="246" spans="1:13" x14ac:dyDescent="0.2">
      <c r="A246" s="245" t="s">
        <v>380</v>
      </c>
      <c r="D246" s="245" t="s">
        <v>380</v>
      </c>
      <c r="E246" s="1"/>
      <c r="F246" s="1"/>
      <c r="G246" s="2" t="s">
        <v>381</v>
      </c>
      <c r="H246" s="2"/>
    </row>
    <row r="247" spans="1:13" s="246" customFormat="1" x14ac:dyDescent="0.2">
      <c r="A247" s="245" t="s">
        <v>386</v>
      </c>
      <c r="B247" s="1"/>
      <c r="C247" s="1"/>
      <c r="D247" s="245" t="s">
        <v>382</v>
      </c>
      <c r="E247" s="1"/>
      <c r="F247" s="1"/>
      <c r="G247" s="32" t="s">
        <v>383</v>
      </c>
      <c r="H247" s="2"/>
      <c r="I247" s="4"/>
      <c r="J247" s="4"/>
      <c r="K247" s="5"/>
      <c r="L247" s="5"/>
      <c r="M247" s="5"/>
    </row>
    <row r="248" spans="1:13" s="246" customFormat="1" x14ac:dyDescent="0.2">
      <c r="A248" s="245" t="s">
        <v>387</v>
      </c>
      <c r="B248" s="1"/>
      <c r="C248" s="1"/>
      <c r="D248" s="245" t="s">
        <v>384</v>
      </c>
      <c r="E248" s="1"/>
      <c r="F248" s="1"/>
      <c r="G248" s="32" t="s">
        <v>385</v>
      </c>
      <c r="H248" s="2"/>
      <c r="I248" s="4"/>
      <c r="J248" s="4"/>
      <c r="K248" s="5"/>
      <c r="L248" s="5"/>
      <c r="M248" s="5"/>
    </row>
    <row r="249" spans="1:13" s="246" customFormat="1" x14ac:dyDescent="0.2">
      <c r="A249" s="173"/>
      <c r="B249" s="1"/>
      <c r="C249" s="1"/>
      <c r="D249" s="2"/>
      <c r="E249" s="2"/>
      <c r="F249" s="2"/>
      <c r="G249" s="3"/>
      <c r="H249" s="3"/>
      <c r="I249" s="4"/>
      <c r="J249" s="4"/>
      <c r="K249" s="5"/>
      <c r="L249" s="5"/>
      <c r="M249" s="5"/>
    </row>
    <row r="250" spans="1:13" s="246" customFormat="1" x14ac:dyDescent="0.2">
      <c r="A250" s="173"/>
      <c r="B250" s="1"/>
      <c r="C250" s="1"/>
      <c r="D250" s="2"/>
      <c r="E250" s="2"/>
      <c r="F250" s="2"/>
      <c r="G250" s="3"/>
      <c r="H250" s="3"/>
      <c r="I250" s="4"/>
      <c r="J250" s="4"/>
      <c r="K250" s="5"/>
      <c r="L250" s="5"/>
      <c r="M250" s="5"/>
    </row>
    <row r="251" spans="1:13" s="246" customFormat="1" x14ac:dyDescent="0.2">
      <c r="A251" s="173"/>
      <c r="B251" s="1"/>
      <c r="C251" s="1"/>
      <c r="D251" s="2"/>
      <c r="E251" s="2"/>
      <c r="F251" s="2"/>
      <c r="G251" s="3"/>
      <c r="H251" s="3"/>
      <c r="I251" s="4"/>
      <c r="J251" s="4"/>
      <c r="K251" s="5"/>
      <c r="L251" s="5"/>
      <c r="M251" s="5"/>
    </row>
    <row r="252" spans="1:13" s="246" customFormat="1" x14ac:dyDescent="0.2">
      <c r="A252" s="173"/>
      <c r="B252" s="1"/>
      <c r="C252" s="1"/>
      <c r="D252" s="2"/>
      <c r="E252" s="2"/>
      <c r="F252" s="2"/>
      <c r="G252" s="3"/>
      <c r="H252" s="3"/>
      <c r="I252" s="4"/>
      <c r="J252" s="4"/>
      <c r="K252" s="5"/>
      <c r="L252" s="5"/>
      <c r="M252" s="5"/>
    </row>
    <row r="253" spans="1:13" s="246" customFormat="1" x14ac:dyDescent="0.2">
      <c r="A253" s="173"/>
      <c r="B253" s="1"/>
      <c r="C253" s="1"/>
      <c r="D253" s="2"/>
      <c r="E253" s="2"/>
      <c r="F253" s="2"/>
      <c r="G253" s="3"/>
      <c r="H253" s="3"/>
      <c r="I253" s="4"/>
      <c r="J253" s="4"/>
      <c r="K253" s="5"/>
      <c r="L253" s="5"/>
      <c r="M253" s="5"/>
    </row>
  </sheetData>
  <mergeCells count="33">
    <mergeCell ref="A239:I239"/>
    <mergeCell ref="A240:I240"/>
    <mergeCell ref="A241:I241"/>
    <mergeCell ref="A233:I233"/>
    <mergeCell ref="A234:I234"/>
    <mergeCell ref="A235:I235"/>
    <mergeCell ref="A236:I236"/>
    <mergeCell ref="A237:I237"/>
    <mergeCell ref="A238:I238"/>
    <mergeCell ref="A232:I232"/>
    <mergeCell ref="A220:I220"/>
    <mergeCell ref="A221:I221"/>
    <mergeCell ref="A222:I222"/>
    <mergeCell ref="A223:I223"/>
    <mergeCell ref="A224:I224"/>
    <mergeCell ref="A225:I225"/>
    <mergeCell ref="A226:I226"/>
    <mergeCell ref="A228:I228"/>
    <mergeCell ref="A229:I229"/>
    <mergeCell ref="A230:I230"/>
    <mergeCell ref="A231:I231"/>
    <mergeCell ref="B185:C185"/>
    <mergeCell ref="A11:I11"/>
    <mergeCell ref="B15:C15"/>
    <mergeCell ref="B16:C16"/>
    <mergeCell ref="B42:C42"/>
    <mergeCell ref="B43:C43"/>
    <mergeCell ref="B51:C51"/>
    <mergeCell ref="B55:C55"/>
    <mergeCell ref="B155:C155"/>
    <mergeCell ref="B161:C161"/>
    <mergeCell ref="B167:C167"/>
    <mergeCell ref="B176:C176"/>
  </mergeCells>
  <pageMargins left="0.43307086614173229" right="0.28000000000000003" top="0.31496062992125984" bottom="0.33" header="0.31496062992125984" footer="0.43"/>
  <pageSetup paperSize="9" scale="83" orientation="landscape" r:id="rId1"/>
  <rowBreaks count="3" manualBreakCount="3">
    <brk id="39" max="16383" man="1"/>
    <brk id="161" max="16383" man="1"/>
    <brk id="193"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c0fe4d2-8a50-4f4f-b09d-a25f01f187ba" xsi:nil="true"/>
    <lcf76f155ced4ddcb4097134ff3c332f xmlns="2970bbc7-5411-4b46-a946-3d68634bd3c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D95FC33B8B52F429B554D6C8DF91245" ma:contentTypeVersion="16" ma:contentTypeDescription="Crie um novo documento." ma:contentTypeScope="" ma:versionID="37ff8b6a2f2b2a27e0b652f33e60bf62">
  <xsd:schema xmlns:xsd="http://www.w3.org/2001/XMLSchema" xmlns:xs="http://www.w3.org/2001/XMLSchema" xmlns:p="http://schemas.microsoft.com/office/2006/metadata/properties" xmlns:ns2="2970bbc7-5411-4b46-a946-3d68634bd3c4" xmlns:ns3="cc0fe4d2-8a50-4f4f-b09d-a25f01f187ba" targetNamespace="http://schemas.microsoft.com/office/2006/metadata/properties" ma:root="true" ma:fieldsID="e30e6dc5a9f8613392ec1085f6171be9" ns2:_="" ns3:_="">
    <xsd:import namespace="2970bbc7-5411-4b46-a946-3d68634bd3c4"/>
    <xsd:import namespace="cc0fe4d2-8a50-4f4f-b09d-a25f01f187b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0bbc7-5411-4b46-a946-3d68634bd3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404bbc12-abb7-48bd-88a5-dbf75fe7c31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c0fe4d2-8a50-4f4f-b09d-a25f01f187ba" elementFormDefault="qualified">
    <xsd:import namespace="http://schemas.microsoft.com/office/2006/documentManagement/types"/>
    <xsd:import namespace="http://schemas.microsoft.com/office/infopath/2007/PartnerControls"/>
    <xsd:element name="SharedWithUsers" ma:index="1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1d2db9f1-ec15-492c-8358-e96e5de96624}" ma:internalName="TaxCatchAll" ma:showField="CatchAllData" ma:web="cc0fe4d2-8a50-4f4f-b09d-a25f01f187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139D6C-022C-4C49-9847-00F3587DC683}">
  <ds:schemaRefs>
    <ds:schemaRef ds:uri="http://schemas.microsoft.com/office/2006/metadata/properties"/>
    <ds:schemaRef ds:uri="http://schemas.microsoft.com/office/infopath/2007/PartnerControls"/>
    <ds:schemaRef ds:uri="cc0fe4d2-8a50-4f4f-b09d-a25f01f187ba"/>
    <ds:schemaRef ds:uri="2970bbc7-5411-4b46-a946-3d68634bd3c4"/>
  </ds:schemaRefs>
</ds:datastoreItem>
</file>

<file path=customXml/itemProps2.xml><?xml version="1.0" encoding="utf-8"?>
<ds:datastoreItem xmlns:ds="http://schemas.openxmlformats.org/officeDocument/2006/customXml" ds:itemID="{B0195FF4-4896-4DC1-AB07-1254C29D3161}">
  <ds:schemaRefs>
    <ds:schemaRef ds:uri="http://schemas.microsoft.com/sharepoint/v3/contenttype/forms"/>
  </ds:schemaRefs>
</ds:datastoreItem>
</file>

<file path=customXml/itemProps3.xml><?xml version="1.0" encoding="utf-8"?>
<ds:datastoreItem xmlns:ds="http://schemas.openxmlformats.org/officeDocument/2006/customXml" ds:itemID="{4487BEBC-5A46-45A4-A5B8-23E33A88DD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0bbc7-5411-4b46-a946-3d68634bd3c4"/>
    <ds:schemaRef ds:uri="cc0fe4d2-8a50-4f4f-b09d-a25f01f187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PrevistoxReal CG</vt:lpstr>
      <vt:lpstr>'PrevistoxReal CG'!Area_de_impressao</vt:lpstr>
      <vt:lpstr>'PrevistoxReal CG'!Titulos_de_impressao</vt:lpstr>
    </vt:vector>
  </TitlesOfParts>
  <Company>APAC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Melo</dc:creator>
  <cp:lastModifiedBy>Carina Xavier</cp:lastModifiedBy>
  <dcterms:created xsi:type="dcterms:W3CDTF">2023-03-15T16:25:02Z</dcterms:created>
  <dcterms:modified xsi:type="dcterms:W3CDTF">2023-03-21T15:06:14Z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0x0101005D95FC33B8B52F429B554D6C8DF91245</vt:lpwstr>
  </property>
</Properties>
</file>